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://intranet.agen.local/oe/OVE/Dokumenti v skupni rabi/Javni pozivi za projekte OVE in SPTE/Javni poziv - december 2018/Končni dokumenti za objavo/"/>
    </mc:Choice>
  </mc:AlternateContent>
  <workbookProtection workbookAlgorithmName="SHA-512" workbookHashValue="zA6KDUkzDaDaL3B6oaNE2lPto1iQHBYuqG8d34O4VolK6nKRt79zrPCs3xPKcZ6uX28k02dyroHiD2b51jTpfg==" workbookSaltValue="PK2EsD0oJqBp2o8Fs6098A==" workbookSpinCount="100000" lockStructure="1"/>
  <bookViews>
    <workbookView xWindow="0" yWindow="0" windowWidth="28800" windowHeight="12135" firstSheet="1" activeTab="1"/>
  </bookViews>
  <sheets>
    <sheet name="RSEE_razredi" sheetId="1" state="hidden" r:id="rId1"/>
    <sheet name="Regresijske krivulje" sheetId="2" r:id="rId2"/>
    <sheet name="RSEE" sheetId="3" state="hidden" r:id="rId3"/>
    <sheet name="Graf_PrimerjavaRSEE" sheetId="6" state="hidden" r:id="rId4"/>
    <sheet name="RSEE - sumarno2016" sheetId="4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2" l="1"/>
  <c r="I14" i="1" l="1"/>
  <c r="K14" i="1"/>
  <c r="C9" i="1" l="1"/>
  <c r="N64" i="2" l="1"/>
  <c r="N65" i="2" s="1"/>
  <c r="N66" i="2" l="1"/>
  <c r="N67" i="2" l="1"/>
  <c r="N68" i="2" l="1"/>
  <c r="N69" i="2" l="1"/>
  <c r="N70" i="2" l="1"/>
  <c r="N71" i="2" l="1"/>
  <c r="N72" i="2" l="1"/>
  <c r="N73" i="2" l="1"/>
  <c r="N74" i="2" l="1"/>
  <c r="N75" i="2" l="1"/>
  <c r="N76" i="2" l="1"/>
  <c r="N77" i="2" l="1"/>
  <c r="N78" i="2" l="1"/>
  <c r="N79" i="2" l="1"/>
  <c r="N80" i="2" l="1"/>
  <c r="N81" i="2" l="1"/>
  <c r="N82" i="2" l="1"/>
  <c r="N83" i="2" l="1"/>
  <c r="N84" i="2" l="1"/>
  <c r="N85" i="2" l="1"/>
  <c r="N86" i="2" l="1"/>
  <c r="N87" i="2" l="1"/>
  <c r="N88" i="2" l="1"/>
  <c r="N89" i="2" l="1"/>
  <c r="N90" i="2" l="1"/>
  <c r="N91" i="2" l="1"/>
  <c r="N92" i="2" l="1"/>
  <c r="N93" i="2" l="1"/>
  <c r="N94" i="2" l="1"/>
  <c r="N95" i="2" l="1"/>
  <c r="N96" i="2" l="1"/>
  <c r="N97" i="2" l="1"/>
  <c r="N98" i="2" l="1"/>
  <c r="N29" i="1" l="1"/>
  <c r="O29" i="1" l="1"/>
  <c r="M29" i="1"/>
  <c r="F30" i="1"/>
  <c r="E30" i="1"/>
  <c r="D30" i="1"/>
  <c r="K17" i="1"/>
  <c r="J17" i="1"/>
  <c r="D15" i="3" s="1"/>
  <c r="K16" i="1"/>
  <c r="E14" i="3" s="1"/>
  <c r="I16" i="1"/>
  <c r="J16" i="1"/>
  <c r="K13" i="1"/>
  <c r="J13" i="1"/>
  <c r="D11" i="3" s="1"/>
  <c r="I13" i="1"/>
  <c r="C11" i="3" s="1"/>
  <c r="I12" i="1"/>
  <c r="K11" i="1"/>
  <c r="I11" i="1"/>
  <c r="I10" i="1"/>
  <c r="C8" i="3" s="1"/>
  <c r="I9" i="1"/>
  <c r="K8" i="1"/>
  <c r="J8" i="1"/>
  <c r="I8" i="1"/>
  <c r="C6" i="3" s="1"/>
  <c r="J6" i="1"/>
  <c r="K6" i="1"/>
  <c r="I6" i="1"/>
  <c r="C4" i="3" s="1"/>
  <c r="H65" i="2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64" i="2"/>
  <c r="B64" i="2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Q32" i="2"/>
  <c r="Q35" i="2" s="1"/>
  <c r="P32" i="2"/>
  <c r="P35" i="2" s="1"/>
  <c r="O32" i="2"/>
  <c r="O35" i="2" s="1"/>
  <c r="W23" i="2"/>
  <c r="W26" i="2" s="1"/>
  <c r="V23" i="2"/>
  <c r="V26" i="2" s="1"/>
  <c r="U23" i="2"/>
  <c r="U26" i="2" s="1"/>
  <c r="Q23" i="2"/>
  <c r="Q26" i="2" s="1"/>
  <c r="P23" i="2"/>
  <c r="P26" i="2" s="1"/>
  <c r="O23" i="2"/>
  <c r="O26" i="2" s="1"/>
  <c r="K23" i="2"/>
  <c r="K26" i="2" s="1"/>
  <c r="J23" i="2"/>
  <c r="J26" i="2" s="1"/>
  <c r="I23" i="2"/>
  <c r="I26" i="2" s="1"/>
  <c r="E23" i="2"/>
  <c r="E26" i="2" s="1"/>
  <c r="D23" i="2"/>
  <c r="D26" i="2" s="1"/>
  <c r="C23" i="2"/>
  <c r="C26" i="2" s="1"/>
  <c r="W22" i="2"/>
  <c r="W24" i="2" s="1"/>
  <c r="W25" i="2" s="1"/>
  <c r="V22" i="2"/>
  <c r="V24" i="2" s="1"/>
  <c r="Q22" i="2"/>
  <c r="Q24" i="2" s="1"/>
  <c r="P22" i="2"/>
  <c r="P24" i="2" s="1"/>
  <c r="D22" i="2"/>
  <c r="D60" i="2" s="1"/>
  <c r="E15" i="3"/>
  <c r="C15" i="3"/>
  <c r="C14" i="3"/>
  <c r="E12" i="3"/>
  <c r="C12" i="3"/>
  <c r="E11" i="3"/>
  <c r="C10" i="3"/>
  <c r="C22" i="2" l="1"/>
  <c r="C53" i="2" s="1"/>
  <c r="C7" i="3"/>
  <c r="AN49" i="2"/>
  <c r="AN57" i="2"/>
  <c r="AN65" i="2"/>
  <c r="AN73" i="2"/>
  <c r="AN81" i="2"/>
  <c r="AN89" i="2"/>
  <c r="AN97" i="2"/>
  <c r="AN105" i="2"/>
  <c r="AN50" i="2"/>
  <c r="AN74" i="2"/>
  <c r="AN98" i="2"/>
  <c r="AN90" i="2"/>
  <c r="AN51" i="2"/>
  <c r="AN59" i="2"/>
  <c r="AN67" i="2"/>
  <c r="AN75" i="2"/>
  <c r="AN83" i="2"/>
  <c r="AN91" i="2"/>
  <c r="AN99" i="2"/>
  <c r="AN107" i="2"/>
  <c r="AN52" i="2"/>
  <c r="AN60" i="2"/>
  <c r="AN76" i="2"/>
  <c r="AN84" i="2"/>
  <c r="AN92" i="2"/>
  <c r="AN100" i="2"/>
  <c r="AN108" i="2"/>
  <c r="AN68" i="2"/>
  <c r="AN53" i="2"/>
  <c r="AN61" i="2"/>
  <c r="AN69" i="2"/>
  <c r="AN77" i="2"/>
  <c r="AN85" i="2"/>
  <c r="AN93" i="2"/>
  <c r="AN101" i="2"/>
  <c r="AN109" i="2"/>
  <c r="AN63" i="2"/>
  <c r="AN71" i="2"/>
  <c r="AN87" i="2"/>
  <c r="AN103" i="2"/>
  <c r="AN54" i="2"/>
  <c r="AN62" i="2"/>
  <c r="AN70" i="2"/>
  <c r="AN78" i="2"/>
  <c r="AN86" i="2"/>
  <c r="AN94" i="2"/>
  <c r="AN102" i="2"/>
  <c r="AN48" i="2"/>
  <c r="AN55" i="2"/>
  <c r="AN79" i="2"/>
  <c r="AN95" i="2"/>
  <c r="AN56" i="2"/>
  <c r="AN64" i="2"/>
  <c r="AN72" i="2"/>
  <c r="AN80" i="2"/>
  <c r="AN88" i="2"/>
  <c r="AN96" i="2"/>
  <c r="AN104" i="2"/>
  <c r="AN58" i="2"/>
  <c r="AN66" i="2"/>
  <c r="AN82" i="2"/>
  <c r="AN106" i="2"/>
  <c r="I7" i="1"/>
  <c r="C5" i="3" s="1"/>
  <c r="AL54" i="2"/>
  <c r="AL48" i="2"/>
  <c r="AL49" i="2"/>
  <c r="AL50" i="2"/>
  <c r="AL52" i="2"/>
  <c r="AL51" i="2"/>
  <c r="AL53" i="2"/>
  <c r="AM52" i="2"/>
  <c r="AM54" i="2"/>
  <c r="AM50" i="2"/>
  <c r="AM49" i="2"/>
  <c r="AM51" i="2"/>
  <c r="AM53" i="2"/>
  <c r="AM48" i="2"/>
  <c r="J7" i="1"/>
  <c r="D5" i="3" s="1"/>
  <c r="AL61" i="2"/>
  <c r="AL55" i="2"/>
  <c r="AL57" i="2"/>
  <c r="AL58" i="2"/>
  <c r="AL59" i="2"/>
  <c r="AL56" i="2"/>
  <c r="AL60" i="2"/>
  <c r="AL62" i="2"/>
  <c r="K7" i="1"/>
  <c r="E5" i="3" s="1"/>
  <c r="AL68" i="2"/>
  <c r="AL76" i="2"/>
  <c r="AL84" i="2"/>
  <c r="AL92" i="2"/>
  <c r="AL100" i="2"/>
  <c r="AL108" i="2"/>
  <c r="AL69" i="2"/>
  <c r="AL85" i="2"/>
  <c r="AL109" i="2"/>
  <c r="AL79" i="2"/>
  <c r="AL101" i="2"/>
  <c r="AL70" i="2"/>
  <c r="AL78" i="2"/>
  <c r="AL86" i="2"/>
  <c r="AL94" i="2"/>
  <c r="AL102" i="2"/>
  <c r="AL63" i="2"/>
  <c r="AL71" i="2"/>
  <c r="AL87" i="2"/>
  <c r="AL64" i="2"/>
  <c r="AL72" i="2"/>
  <c r="AL80" i="2"/>
  <c r="AL88" i="2"/>
  <c r="AL96" i="2"/>
  <c r="AL104" i="2"/>
  <c r="AL74" i="2"/>
  <c r="AL90" i="2"/>
  <c r="AL106" i="2"/>
  <c r="AL103" i="2"/>
  <c r="AL65" i="2"/>
  <c r="AL73" i="2"/>
  <c r="AL81" i="2"/>
  <c r="AL89" i="2"/>
  <c r="AL97" i="2"/>
  <c r="AL105" i="2"/>
  <c r="AL66" i="2"/>
  <c r="AL82" i="2"/>
  <c r="AL98" i="2"/>
  <c r="AL67" i="2"/>
  <c r="AL75" i="2"/>
  <c r="AL83" i="2"/>
  <c r="AL91" i="2"/>
  <c r="AL99" i="2"/>
  <c r="AL107" i="2"/>
  <c r="AL77" i="2"/>
  <c r="AL93" i="2"/>
  <c r="AL95" i="2"/>
  <c r="E9" i="3"/>
  <c r="AM66" i="2"/>
  <c r="AM74" i="2"/>
  <c r="AM82" i="2"/>
  <c r="AM90" i="2"/>
  <c r="AM98" i="2"/>
  <c r="AM106" i="2"/>
  <c r="AM67" i="2"/>
  <c r="AM83" i="2"/>
  <c r="AM99" i="2"/>
  <c r="AM68" i="2"/>
  <c r="AM76" i="2"/>
  <c r="AM84" i="2"/>
  <c r="AM92" i="2"/>
  <c r="AM100" i="2"/>
  <c r="AM108" i="2"/>
  <c r="AM69" i="2"/>
  <c r="AM77" i="2"/>
  <c r="AM85" i="2"/>
  <c r="AM93" i="2"/>
  <c r="AM109" i="2"/>
  <c r="AM101" i="2"/>
  <c r="AM70" i="2"/>
  <c r="AM78" i="2"/>
  <c r="AM86" i="2"/>
  <c r="AM94" i="2"/>
  <c r="AM102" i="2"/>
  <c r="AM63" i="2"/>
  <c r="AM72" i="2"/>
  <c r="AM88" i="2"/>
  <c r="AM104" i="2"/>
  <c r="AM71" i="2"/>
  <c r="AM79" i="2"/>
  <c r="AM87" i="2"/>
  <c r="AM95" i="2"/>
  <c r="AM103" i="2"/>
  <c r="AM64" i="2"/>
  <c r="AM80" i="2"/>
  <c r="AM96" i="2"/>
  <c r="AM65" i="2"/>
  <c r="AM73" i="2"/>
  <c r="AM81" i="2"/>
  <c r="AM89" i="2"/>
  <c r="AM97" i="2"/>
  <c r="AM105" i="2"/>
  <c r="AM75" i="2"/>
  <c r="AM91" i="2"/>
  <c r="AM107" i="2"/>
  <c r="E22" i="2"/>
  <c r="D67" i="2" s="1"/>
  <c r="K22" i="2"/>
  <c r="K24" i="2" s="1"/>
  <c r="K25" i="2" s="1"/>
  <c r="J22" i="2"/>
  <c r="J24" i="2" s="1"/>
  <c r="J27" i="2" s="1"/>
  <c r="I22" i="2"/>
  <c r="J49" i="2" s="1"/>
  <c r="C9" i="3"/>
  <c r="D29" i="1"/>
  <c r="D24" i="2"/>
  <c r="D25" i="2" s="1"/>
  <c r="E24" i="2"/>
  <c r="E27" i="2" s="1"/>
  <c r="P27" i="2"/>
  <c r="P25" i="2"/>
  <c r="Q27" i="2"/>
  <c r="Q25" i="2"/>
  <c r="V25" i="2"/>
  <c r="V27" i="2"/>
  <c r="W27" i="2"/>
  <c r="D14" i="3"/>
  <c r="C50" i="2"/>
  <c r="C51" i="2"/>
  <c r="C48" i="2"/>
  <c r="C24" i="2"/>
  <c r="C52" i="2"/>
  <c r="C49" i="2"/>
  <c r="D52" i="2"/>
  <c r="E29" i="1" l="1"/>
  <c r="D31" i="1"/>
  <c r="K27" i="2"/>
  <c r="I24" i="2"/>
  <c r="I25" i="2" s="1"/>
  <c r="J60" i="2"/>
  <c r="J25" i="2"/>
  <c r="I49" i="2"/>
  <c r="J67" i="2"/>
  <c r="I48" i="2"/>
  <c r="E25" i="2"/>
  <c r="D27" i="2"/>
  <c r="C27" i="2"/>
  <c r="C25" i="2"/>
  <c r="F29" i="1" l="1"/>
  <c r="F31" i="1" s="1"/>
  <c r="E31" i="1"/>
  <c r="I14" i="2"/>
  <c r="I13" i="2" s="1"/>
  <c r="I52" i="2" s="1"/>
  <c r="I27" i="2"/>
  <c r="C14" i="2"/>
  <c r="C13" i="2" s="1"/>
  <c r="C93" i="2" s="1"/>
  <c r="I90" i="2" l="1"/>
  <c r="I98" i="2"/>
  <c r="I73" i="2"/>
  <c r="I68" i="2"/>
  <c r="I56" i="2"/>
  <c r="I86" i="2"/>
  <c r="I95" i="2"/>
  <c r="I77" i="2"/>
  <c r="I79" i="2"/>
  <c r="I72" i="2"/>
  <c r="I74" i="2"/>
  <c r="I87" i="2"/>
  <c r="I64" i="2"/>
  <c r="I76" i="2"/>
  <c r="I65" i="2"/>
  <c r="I62" i="2"/>
  <c r="I88" i="2"/>
  <c r="I70" i="2"/>
  <c r="I61" i="2"/>
  <c r="I69" i="2"/>
  <c r="I89" i="2"/>
  <c r="I66" i="2"/>
  <c r="I82" i="2"/>
  <c r="I93" i="2"/>
  <c r="I75" i="2"/>
  <c r="I54" i="2"/>
  <c r="I58" i="2"/>
  <c r="I85" i="2"/>
  <c r="I71" i="2"/>
  <c r="I91" i="2"/>
  <c r="I51" i="2"/>
  <c r="I84" i="2"/>
  <c r="I63" i="2"/>
  <c r="I92" i="2"/>
  <c r="I53" i="2"/>
  <c r="I81" i="2"/>
  <c r="I97" i="2"/>
  <c r="I55" i="2"/>
  <c r="I78" i="2"/>
  <c r="I94" i="2"/>
  <c r="I99" i="2"/>
  <c r="I57" i="2"/>
  <c r="I83" i="2"/>
  <c r="I7" i="2"/>
  <c r="I59" i="2"/>
  <c r="I80" i="2"/>
  <c r="I96" i="2"/>
  <c r="I60" i="2"/>
  <c r="I67" i="2"/>
  <c r="I50" i="2"/>
  <c r="C86" i="2"/>
  <c r="C98" i="2"/>
  <c r="C54" i="2"/>
  <c r="C59" i="2"/>
  <c r="C63" i="2"/>
  <c r="C97" i="2"/>
  <c r="C58" i="2"/>
  <c r="C68" i="2"/>
  <c r="C79" i="2"/>
  <c r="C99" i="2"/>
  <c r="C70" i="2"/>
  <c r="C81" i="2"/>
  <c r="C84" i="2"/>
  <c r="C83" i="2"/>
  <c r="C55" i="2"/>
  <c r="C95" i="2"/>
  <c r="C82" i="2"/>
  <c r="C61" i="2"/>
  <c r="C72" i="2"/>
  <c r="C88" i="2"/>
  <c r="C62" i="2"/>
  <c r="C69" i="2"/>
  <c r="C85" i="2"/>
  <c r="C57" i="2"/>
  <c r="C64" i="2"/>
  <c r="C76" i="2"/>
  <c r="C92" i="2"/>
  <c r="C67" i="2"/>
  <c r="C73" i="2"/>
  <c r="C89" i="2"/>
  <c r="C90" i="2"/>
  <c r="C87" i="2"/>
  <c r="C66" i="2"/>
  <c r="C78" i="2"/>
  <c r="C94" i="2"/>
  <c r="C56" i="2"/>
  <c r="C75" i="2"/>
  <c r="C91" i="2"/>
  <c r="C74" i="2"/>
  <c r="C65" i="2"/>
  <c r="C71" i="2"/>
  <c r="C7" i="2"/>
  <c r="C80" i="2"/>
  <c r="C96" i="2"/>
  <c r="C60" i="2"/>
  <c r="C77" i="2"/>
  <c r="J11" i="1" l="1"/>
  <c r="AM59" i="2" l="1"/>
  <c r="AM60" i="2"/>
  <c r="AM61" i="2"/>
  <c r="AM62" i="2"/>
  <c r="AM55" i="2"/>
  <c r="D9" i="3"/>
  <c r="AM56" i="2"/>
  <c r="AM57" i="2"/>
  <c r="AM58" i="2"/>
  <c r="D18" i="3" l="1"/>
  <c r="O22" i="2"/>
  <c r="O48" i="2" l="1"/>
  <c r="O24" i="2"/>
  <c r="O27" i="2" l="1"/>
  <c r="O25" i="2"/>
  <c r="O14" i="2" s="1"/>
  <c r="O13" i="2" s="1"/>
  <c r="O49" i="2"/>
  <c r="O7" i="2" l="1"/>
  <c r="O86" i="2"/>
  <c r="O55" i="2"/>
  <c r="O63" i="2"/>
  <c r="O71" i="2"/>
  <c r="O79" i="2"/>
  <c r="O87" i="2"/>
  <c r="O95" i="2"/>
  <c r="O103" i="2"/>
  <c r="O76" i="2"/>
  <c r="O92" i="2"/>
  <c r="O61" i="2"/>
  <c r="O85" i="2"/>
  <c r="O109" i="2"/>
  <c r="O78" i="2"/>
  <c r="O102" i="2"/>
  <c r="O56" i="2"/>
  <c r="O64" i="2"/>
  <c r="O72" i="2"/>
  <c r="O80" i="2"/>
  <c r="O88" i="2"/>
  <c r="O96" i="2"/>
  <c r="O104" i="2"/>
  <c r="O51" i="2"/>
  <c r="O83" i="2"/>
  <c r="O107" i="2"/>
  <c r="O68" i="2"/>
  <c r="O100" i="2"/>
  <c r="O77" i="2"/>
  <c r="O101" i="2"/>
  <c r="O54" i="2"/>
  <c r="O94" i="2"/>
  <c r="O57" i="2"/>
  <c r="O65" i="2"/>
  <c r="O73" i="2"/>
  <c r="O81" i="2"/>
  <c r="O89" i="2"/>
  <c r="O97" i="2"/>
  <c r="O105" i="2"/>
  <c r="O59" i="2"/>
  <c r="O75" i="2"/>
  <c r="O99" i="2"/>
  <c r="O52" i="2"/>
  <c r="O84" i="2"/>
  <c r="O53" i="2"/>
  <c r="O70" i="2"/>
  <c r="O58" i="2"/>
  <c r="O66" i="2"/>
  <c r="O74" i="2"/>
  <c r="O82" i="2"/>
  <c r="O90" i="2"/>
  <c r="O98" i="2"/>
  <c r="O106" i="2"/>
  <c r="O67" i="2"/>
  <c r="O91" i="2"/>
  <c r="O60" i="2"/>
  <c r="O108" i="2"/>
  <c r="O69" i="2"/>
  <c r="O93" i="2"/>
  <c r="O62" i="2"/>
  <c r="O50" i="2"/>
  <c r="L29" i="1"/>
  <c r="U22" i="2" l="1"/>
  <c r="D19" i="3"/>
  <c r="U24" i="2" l="1"/>
  <c r="P48" i="2"/>
  <c r="U27" i="2" l="1"/>
  <c r="U25" i="2"/>
  <c r="U14" i="2" s="1"/>
  <c r="U13" i="2" s="1"/>
  <c r="P74" i="2" l="1"/>
  <c r="P64" i="2"/>
  <c r="P100" i="2"/>
  <c r="P108" i="2"/>
  <c r="P51" i="2"/>
  <c r="P61" i="2"/>
  <c r="P85" i="2"/>
  <c r="P69" i="2"/>
  <c r="P88" i="2"/>
  <c r="P70" i="2"/>
  <c r="P65" i="2"/>
  <c r="P104" i="2"/>
  <c r="P50" i="2"/>
  <c r="P107" i="2"/>
  <c r="P81" i="2"/>
  <c r="P56" i="2"/>
  <c r="P86" i="2"/>
  <c r="P67" i="2"/>
  <c r="P76" i="2"/>
  <c r="P87" i="2"/>
  <c r="P59" i="2"/>
  <c r="P71" i="2"/>
  <c r="P54" i="2"/>
  <c r="P84" i="2"/>
  <c r="P89" i="2"/>
  <c r="P92" i="2"/>
  <c r="P101" i="2"/>
  <c r="P75" i="2"/>
  <c r="P102" i="2"/>
  <c r="P97" i="2"/>
  <c r="P66" i="2"/>
  <c r="P83" i="2"/>
  <c r="P109" i="2"/>
  <c r="P52" i="2"/>
  <c r="P57" i="2"/>
  <c r="P53" i="2"/>
  <c r="P93" i="2"/>
  <c r="P80" i="2"/>
  <c r="P105" i="2"/>
  <c r="P79" i="2"/>
  <c r="P72" i="2"/>
  <c r="P55" i="2"/>
  <c r="P62" i="2"/>
  <c r="P96" i="2"/>
  <c r="P77" i="2"/>
  <c r="P103" i="2"/>
  <c r="P58" i="2"/>
  <c r="P63" i="2"/>
  <c r="P82" i="2"/>
  <c r="P94" i="2"/>
  <c r="P91" i="2"/>
  <c r="P73" i="2"/>
  <c r="P49" i="2"/>
  <c r="U7" i="2"/>
  <c r="P78" i="2"/>
  <c r="P68" i="2"/>
  <c r="P98" i="2"/>
  <c r="P95" i="2"/>
  <c r="P90" i="2"/>
  <c r="P99" i="2"/>
  <c r="P106" i="2"/>
  <c r="P60" i="2"/>
  <c r="K15" i="1" l="1"/>
  <c r="E13" i="3" s="1"/>
  <c r="I15" i="1"/>
  <c r="C13" i="3" s="1"/>
  <c r="J15" i="1"/>
  <c r="D13" i="3" s="1"/>
  <c r="H22" i="1" l="1"/>
  <c r="L21" i="1"/>
  <c r="J22" i="1" l="1"/>
  <c r="Q31" i="2"/>
  <c r="Q33" i="2" s="1"/>
  <c r="N21" i="1"/>
  <c r="K21" i="1"/>
  <c r="D21" i="3" s="1"/>
  <c r="D20" i="3"/>
  <c r="O31" i="2"/>
  <c r="G22" i="1"/>
  <c r="M30" i="1"/>
  <c r="L22" i="1"/>
  <c r="M31" i="1" s="1"/>
  <c r="P31" i="2"/>
  <c r="P33" i="2" s="1"/>
  <c r="I22" i="1"/>
  <c r="M21" i="1"/>
  <c r="L30" i="1" l="1"/>
  <c r="K22" i="1"/>
  <c r="Q48" i="2"/>
  <c r="O33" i="2"/>
  <c r="N30" i="1"/>
  <c r="M22" i="1"/>
  <c r="N31" i="1" s="1"/>
  <c r="P36" i="2"/>
  <c r="P34" i="2"/>
  <c r="Q36" i="2"/>
  <c r="Q34" i="2"/>
  <c r="N22" i="1"/>
  <c r="O31" i="1" s="1"/>
  <c r="O30" i="1"/>
  <c r="O34" i="2" l="1"/>
  <c r="P14" i="2" s="1"/>
  <c r="V14" i="2" s="1"/>
  <c r="O36" i="2"/>
  <c r="D22" i="3"/>
  <c r="L31" i="1"/>
  <c r="Q49" i="2"/>
  <c r="R48" i="2"/>
  <c r="S48" i="2"/>
  <c r="R49" i="2" l="1"/>
  <c r="S49" i="2"/>
  <c r="P13" i="2"/>
  <c r="Q84" i="2" l="1"/>
  <c r="Q99" i="2"/>
  <c r="Q92" i="2"/>
  <c r="Q73" i="2"/>
  <c r="Q79" i="2"/>
  <c r="Q108" i="2"/>
  <c r="Q74" i="2"/>
  <c r="Q83" i="2"/>
  <c r="Q61" i="2"/>
  <c r="Q50" i="2"/>
  <c r="O8" i="2"/>
  <c r="O9" i="2" s="1"/>
  <c r="Q60" i="2"/>
  <c r="Q67" i="2"/>
  <c r="Q103" i="2"/>
  <c r="Q53" i="2"/>
  <c r="Q70" i="2"/>
  <c r="Q59" i="2"/>
  <c r="V13" i="2"/>
  <c r="U9" i="2" s="1"/>
  <c r="Q102" i="2"/>
  <c r="Q62" i="2"/>
  <c r="Q54" i="2"/>
  <c r="Q81" i="2"/>
  <c r="Q71" i="2"/>
  <c r="Q68" i="2"/>
  <c r="Q52" i="2"/>
  <c r="Q89" i="2"/>
  <c r="Q66" i="2"/>
  <c r="Q64" i="2"/>
  <c r="Q57" i="2"/>
  <c r="Q95" i="2"/>
  <c r="Q93" i="2"/>
  <c r="Q96" i="2"/>
  <c r="Q86" i="2"/>
  <c r="Q105" i="2"/>
  <c r="Q94" i="2"/>
  <c r="Q97" i="2"/>
  <c r="Q72" i="2"/>
  <c r="Q100" i="2"/>
  <c r="Q88" i="2"/>
  <c r="Q63" i="2"/>
  <c r="Q77" i="2"/>
  <c r="Q87" i="2"/>
  <c r="Q56" i="2"/>
  <c r="Q75" i="2"/>
  <c r="Q101" i="2"/>
  <c r="Q90" i="2"/>
  <c r="Q98" i="2"/>
  <c r="Q65" i="2"/>
  <c r="Q82" i="2"/>
  <c r="Q51" i="2"/>
  <c r="Q106" i="2"/>
  <c r="Q104" i="2"/>
  <c r="Q91" i="2"/>
  <c r="Q55" i="2"/>
  <c r="Q85" i="2"/>
  <c r="Q76" i="2"/>
  <c r="Q58" i="2"/>
  <c r="Q80" i="2"/>
  <c r="Q78" i="2"/>
  <c r="Q69" i="2"/>
  <c r="Q107" i="2"/>
  <c r="Q109" i="2"/>
  <c r="R65" i="2" l="1"/>
  <c r="S65" i="2"/>
  <c r="R93" i="2"/>
  <c r="S93" i="2"/>
  <c r="R71" i="2"/>
  <c r="S71" i="2"/>
  <c r="S53" i="2"/>
  <c r="R53" i="2"/>
  <c r="R74" i="2"/>
  <c r="S74" i="2"/>
  <c r="R85" i="2"/>
  <c r="S85" i="2"/>
  <c r="R90" i="2"/>
  <c r="S90" i="2"/>
  <c r="R100" i="2"/>
  <c r="S100" i="2"/>
  <c r="S107" i="2"/>
  <c r="R107" i="2"/>
  <c r="S101" i="2"/>
  <c r="R101" i="2"/>
  <c r="S72" i="2"/>
  <c r="R72" i="2"/>
  <c r="S57" i="2"/>
  <c r="R57" i="2"/>
  <c r="R54" i="2"/>
  <c r="S54" i="2"/>
  <c r="R67" i="2"/>
  <c r="S67" i="2"/>
  <c r="R79" i="2"/>
  <c r="S79" i="2"/>
  <c r="R76" i="2"/>
  <c r="S76" i="2"/>
  <c r="R68" i="2"/>
  <c r="S68" i="2"/>
  <c r="S98" i="2"/>
  <c r="R98" i="2"/>
  <c r="S81" i="2"/>
  <c r="R81" i="2"/>
  <c r="R91" i="2"/>
  <c r="S91" i="2"/>
  <c r="S69" i="2"/>
  <c r="R69" i="2"/>
  <c r="S104" i="2"/>
  <c r="R104" i="2"/>
  <c r="R75" i="2"/>
  <c r="S75" i="2"/>
  <c r="S97" i="2"/>
  <c r="R97" i="2"/>
  <c r="S64" i="2"/>
  <c r="R64" i="2"/>
  <c r="S62" i="2"/>
  <c r="R62" i="2"/>
  <c r="S60" i="2"/>
  <c r="R60" i="2"/>
  <c r="R73" i="2"/>
  <c r="S73" i="2"/>
  <c r="S70" i="2"/>
  <c r="R70" i="2"/>
  <c r="S109" i="2"/>
  <c r="R109" i="2"/>
  <c r="R108" i="2"/>
  <c r="S108" i="2"/>
  <c r="R106" i="2"/>
  <c r="S106" i="2"/>
  <c r="S94" i="2"/>
  <c r="R94" i="2"/>
  <c r="R66" i="2"/>
  <c r="S66" i="2"/>
  <c r="S102" i="2"/>
  <c r="R102" i="2"/>
  <c r="S92" i="2"/>
  <c r="R92" i="2"/>
  <c r="R96" i="2"/>
  <c r="S96" i="2"/>
  <c r="R88" i="2"/>
  <c r="S88" i="2"/>
  <c r="R95" i="2"/>
  <c r="S95" i="2"/>
  <c r="S78" i="2"/>
  <c r="R78" i="2"/>
  <c r="S80" i="2"/>
  <c r="R80" i="2"/>
  <c r="R51" i="2"/>
  <c r="S51" i="2"/>
  <c r="R87" i="2"/>
  <c r="S87" i="2"/>
  <c r="S105" i="2"/>
  <c r="R105" i="2"/>
  <c r="R89" i="2"/>
  <c r="S89" i="2"/>
  <c r="S50" i="2"/>
  <c r="R50" i="2"/>
  <c r="R99" i="2"/>
  <c r="S99" i="2"/>
  <c r="R63" i="2"/>
  <c r="S63" i="2"/>
  <c r="S83" i="2"/>
  <c r="R83" i="2"/>
  <c r="R55" i="2"/>
  <c r="S55" i="2"/>
  <c r="R103" i="2"/>
  <c r="S103" i="2"/>
  <c r="S56" i="2"/>
  <c r="R56" i="2"/>
  <c r="R58" i="2"/>
  <c r="S58" i="2"/>
  <c r="R82" i="2"/>
  <c r="S82" i="2"/>
  <c r="S77" i="2"/>
  <c r="R77" i="2"/>
  <c r="R86" i="2"/>
  <c r="S86" i="2"/>
  <c r="S52" i="2"/>
  <c r="R52" i="2"/>
  <c r="R59" i="2"/>
  <c r="S59" i="2"/>
  <c r="R61" i="2"/>
  <c r="S61" i="2"/>
  <c r="R84" i="2"/>
  <c r="S84" i="2"/>
</calcChain>
</file>

<file path=xl/comments1.xml><?xml version="1.0" encoding="utf-8"?>
<comments xmlns="http://schemas.openxmlformats.org/spreadsheetml/2006/main">
  <authors>
    <author>Stane Merse</author>
  </authors>
  <commentList>
    <comment ref="G1" authorId="0" shapeId="0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comments2.xml><?xml version="1.0" encoding="utf-8"?>
<comments xmlns="http://schemas.openxmlformats.org/spreadsheetml/2006/main">
  <authors>
    <author>Alenka Topolovec Virant</author>
  </authors>
  <commentList>
    <comment ref="C6" authorId="0" shapeId="0">
      <text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11"/>
            <color indexed="81"/>
            <rFont val="Segoe UI"/>
            <family val="2"/>
            <charset val="238"/>
          </rPr>
          <t>Vrednost mora biti vnesena z obvezno zaokrožitvijo na 3 decimalna mesta</t>
        </r>
      </text>
    </comment>
    <comment ref="I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11"/>
            <color indexed="81"/>
            <rFont val="Segoe UI"/>
            <family val="2"/>
            <charset val="238"/>
          </rPr>
          <t>Vrednost mora biti vnesena z obvezno zaokrožitvijo na 3 decimalna mesta</t>
        </r>
      </text>
    </comment>
    <comment ref="O6" authorId="0" shapeId="0">
      <text>
        <r>
          <rPr>
            <b/>
            <sz val="11"/>
            <color indexed="81"/>
            <rFont val="Segoe UI"/>
            <family val="2"/>
            <charset val="238"/>
          </rPr>
          <t>Vrednost mora biti vnesena z obvezno zaokrožitvijo na 3 decimalna mesta</t>
        </r>
      </text>
    </comment>
    <comment ref="U6" authorId="0" shapeId="0">
      <text>
        <r>
          <rPr>
            <b/>
            <sz val="11"/>
            <color indexed="81"/>
            <rFont val="Segoe UI"/>
            <family val="2"/>
            <charset val="238"/>
          </rPr>
          <t xml:space="preserve">Vrednost mora biti vnesena z obvezno zaokrožitvijo na 3 decimalna mesta
</t>
        </r>
      </text>
    </comment>
  </commentList>
</comments>
</file>

<file path=xl/comments3.xml><?xml version="1.0" encoding="utf-8"?>
<comments xmlns="http://schemas.openxmlformats.org/spreadsheetml/2006/main">
  <authors>
    <author>Stane Merse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Ker so bili popravki RSEE izelani glede na ponudbene cene iz poziva, se podrobnejši parametri RSEE nios osvežil/določili.</t>
        </r>
      </text>
    </comment>
  </commentList>
</comments>
</file>

<file path=xl/sharedStrings.xml><?xml version="1.0" encoding="utf-8"?>
<sst xmlns="http://schemas.openxmlformats.org/spreadsheetml/2006/main" count="310" uniqueCount="153">
  <si>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</si>
  <si>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</si>
  <si>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</si>
  <si>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</si>
  <si>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</si>
  <si>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</si>
  <si>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</si>
  <si>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</si>
  <si>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</si>
  <si>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</si>
  <si>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</si>
  <si>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</si>
  <si>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</si>
  <si>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</si>
  <si>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</si>
  <si>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</si>
  <si>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</si>
  <si>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</si>
  <si>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</si>
  <si>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</si>
  <si>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10. SPTE na fosilna goriva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</si>
  <si>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</si>
  <si>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</si>
  <si>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</si>
  <si>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</si>
  <si>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</si>
  <si>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</si>
  <si>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</si>
  <si>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</si>
  <si>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</si>
  <si>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</si>
  <si>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</si>
  <si>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</si>
  <si>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</si>
  <si>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</si>
  <si>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</si>
  <si>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</si>
  <si>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</si>
  <si>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</si>
  <si>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</si>
  <si>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</si>
  <si>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</si>
  <si>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</si>
  <si>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Referenčna tržna cena električne energije:</t>
  </si>
  <si>
    <t>do 1 MW</t>
  </si>
  <si>
    <t>PN SPTE</t>
  </si>
  <si>
    <t>do 4.000 ur</t>
  </si>
  <si>
    <t>nad 4.000 ur</t>
  </si>
  <si>
    <t>PN OVE      [EUR/MWh]</t>
  </si>
  <si>
    <t>PN SPTE      [EUR/MWh]</t>
  </si>
  <si>
    <r>
      <t>NDRS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</si>
  <si>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SDRS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</si>
  <si>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RSEE</t>
    </r>
    <r>
      <rPr>
        <b/>
        <vertAlign val="subscript"/>
        <sz val="11"/>
        <rFont val="Arial"/>
        <family val="2"/>
        <charset val="238"/>
      </rPr>
      <t>SPTE</t>
    </r>
  </si>
  <si>
    <r>
      <t>do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</si>
  <si>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t>NDRS + SDRS</t>
  </si>
  <si>
    <t>Leto</t>
  </si>
  <si>
    <t>Ref. cena zemelj. Plina (C(B)):</t>
  </si>
  <si>
    <t>KODA</t>
  </si>
  <si>
    <t>Delež izkor. toplote</t>
  </si>
  <si>
    <t>Specifični investicijski stroški (EUR/kWel)</t>
  </si>
  <si>
    <t>Zavar. idr. % invest.</t>
  </si>
  <si>
    <t>Obratovanje % invest.</t>
  </si>
  <si>
    <t>Delo
 št. zaposl.</t>
  </si>
  <si>
    <t>HE01</t>
  </si>
  <si>
    <t>HE02</t>
  </si>
  <si>
    <t>HE03</t>
  </si>
  <si>
    <t>VE01</t>
  </si>
  <si>
    <t>VE02</t>
  </si>
  <si>
    <t>VE03</t>
  </si>
  <si>
    <t>SE11</t>
  </si>
  <si>
    <t>SE12</t>
  </si>
  <si>
    <t>SE13</t>
  </si>
  <si>
    <t>SE21</t>
  </si>
  <si>
    <t>SE22</t>
  </si>
  <si>
    <t>SE23</t>
  </si>
  <si>
    <t>GT01</t>
  </si>
  <si>
    <t>GT02</t>
  </si>
  <si>
    <t>GT03</t>
  </si>
  <si>
    <t>LB11</t>
  </si>
  <si>
    <t>LB12</t>
  </si>
  <si>
    <t>LB13</t>
  </si>
  <si>
    <t>5.4.Stare elektrarne na lesno biomaso</t>
  </si>
  <si>
    <t>LB41</t>
  </si>
  <si>
    <t>LB42</t>
  </si>
  <si>
    <t>LB43</t>
  </si>
  <si>
    <t>BP11</t>
  </si>
  <si>
    <t>BP12</t>
  </si>
  <si>
    <t>BP13</t>
  </si>
  <si>
    <t>BP21</t>
  </si>
  <si>
    <t>BP22</t>
  </si>
  <si>
    <t>BP23</t>
  </si>
  <si>
    <t>7. Elektrarne na bioplin iz čistilnih naprav</t>
  </si>
  <si>
    <t>ČN01</t>
  </si>
  <si>
    <t>ČN02</t>
  </si>
  <si>
    <t>ČN03</t>
  </si>
  <si>
    <t>8. Elektrarne na odlagališčni plin</t>
  </si>
  <si>
    <t>OP01</t>
  </si>
  <si>
    <t>OP02</t>
  </si>
  <si>
    <t>OP03</t>
  </si>
  <si>
    <t>BO01</t>
  </si>
  <si>
    <t>BO02</t>
  </si>
  <si>
    <t>BO03</t>
  </si>
  <si>
    <t>11. SPTE na fosilna goriva (do 4.000 ur)</t>
  </si>
  <si>
    <t>SF11</t>
  </si>
  <si>
    <t>SF12</t>
  </si>
  <si>
    <t>SF13</t>
  </si>
  <si>
    <t>SF14</t>
  </si>
  <si>
    <t>11. SPTE na fosilna goriva (več kot 4.000 ur)</t>
  </si>
  <si>
    <t>SF21</t>
  </si>
  <si>
    <t>SF22</t>
  </si>
  <si>
    <t>SF23</t>
  </si>
  <si>
    <t>SF24</t>
  </si>
  <si>
    <t>Podatek ali podpora ni predvidena</t>
  </si>
  <si>
    <t>3.2 Sončne elektrarne - integrirane</t>
  </si>
  <si>
    <t>SE24</t>
  </si>
  <si>
    <t>€/Sm3</t>
  </si>
  <si>
    <t>Predvidene obratov. ure za tip elektarne</t>
  </si>
  <si>
    <r>
      <t>Izk</t>
    </r>
    <r>
      <rPr>
        <b/>
        <vertAlign val="subscript"/>
        <sz val="11"/>
        <rFont val="Arial"/>
        <family val="2"/>
        <charset val="238"/>
      </rPr>
      <t>el</t>
    </r>
    <r>
      <rPr>
        <b/>
        <sz val="11"/>
        <rFont val="Arial"/>
        <family val="2"/>
        <charset val="238"/>
      </rPr>
      <t xml:space="preserve"> %</t>
    </r>
  </si>
  <si>
    <r>
      <t>Izk</t>
    </r>
    <r>
      <rPr>
        <b/>
        <vertAlign val="subscript"/>
        <sz val="11"/>
        <rFont val="Arial"/>
        <family val="2"/>
        <charset val="238"/>
      </rPr>
      <t>t</t>
    </r>
    <r>
      <rPr>
        <b/>
        <sz val="11"/>
        <rFont val="Arial"/>
        <family val="2"/>
        <charset val="238"/>
      </rPr>
      <t xml:space="preserve"> %</t>
    </r>
  </si>
  <si>
    <t>Tipčna velikost (MW)</t>
  </si>
  <si>
    <t>Vzdrževanje %  invest., (€/MWh)</t>
  </si>
  <si>
    <t>NDRS
 (€/MWh)</t>
  </si>
  <si>
    <t>SDRS
 (€/MWh)</t>
  </si>
  <si>
    <t>RSEE (€/MWh)</t>
  </si>
  <si>
    <t>Cena ZO (€/MWh)</t>
  </si>
  <si>
    <t>Višina OP (€/MWh)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</si>
  <si>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</si>
  <si>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</si>
  <si>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</si>
  <si>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</si>
  <si>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</si>
  <si>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</si>
  <si>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</si>
  <si>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</si>
  <si>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</si>
  <si>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</si>
  <si>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</si>
  <si>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r>
      <t>večje od 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</si>
  <si>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t>do 20 MW</t>
  </si>
  <si>
    <t>PNSPTE</t>
  </si>
  <si>
    <t>TABELA RSEE 2016</t>
  </si>
  <si>
    <t>VE</t>
  </si>
  <si>
    <t>LB</t>
  </si>
  <si>
    <t>SEO</t>
  </si>
  <si>
    <t>Izračun RSEE za leto 2019 z regresijskimi krivuljami</t>
  </si>
  <si>
    <t>Referenčni stroški za leto 2019 za tipične velikostne razrede PN</t>
  </si>
  <si>
    <r>
      <t>RSEE</t>
    </r>
    <r>
      <rPr>
        <b/>
        <vertAlign val="subscript"/>
        <sz val="12"/>
        <color theme="1"/>
        <rFont val="Calibri"/>
        <family val="2"/>
        <charset val="238"/>
        <scheme val="minor"/>
      </rPr>
      <t>HE</t>
    </r>
    <r>
      <rPr>
        <b/>
        <sz val="12"/>
        <color theme="1"/>
        <rFont val="Calibri"/>
        <family val="2"/>
        <charset val="238"/>
        <scheme val="minor"/>
      </rPr>
      <t xml:space="preserve"> =80,701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-0,077</t>
    </r>
  </si>
  <si>
    <r>
      <t>NDRS</t>
    </r>
    <r>
      <rPr>
        <b/>
        <vertAlign val="subscript"/>
        <sz val="11"/>
        <color rgb="FF000000"/>
        <rFont val="Calibri"/>
        <family val="2"/>
        <charset val="238"/>
        <scheme val="minor"/>
      </rPr>
      <t>&lt;4000</t>
    </r>
    <r>
      <rPr>
        <b/>
        <sz val="11"/>
        <color rgb="FF000000"/>
        <rFont val="Calibri"/>
        <family val="2"/>
        <charset val="238"/>
        <scheme val="minor"/>
      </rPr>
      <t xml:space="preserve"> = 38,974 * P</t>
    </r>
    <r>
      <rPr>
        <b/>
        <vertAlign val="subscript"/>
        <sz val="11"/>
        <color rgb="FF000000"/>
        <rFont val="Calibri"/>
        <family val="2"/>
        <charset val="238"/>
        <scheme val="minor"/>
      </rPr>
      <t>el</t>
    </r>
    <r>
      <rPr>
        <b/>
        <vertAlign val="superscript"/>
        <sz val="11"/>
        <color rgb="FF000000"/>
        <rFont val="Calibri"/>
        <family val="2"/>
        <charset val="238"/>
        <scheme val="minor"/>
      </rPr>
      <t>-0,171</t>
    </r>
  </si>
  <si>
    <r>
      <t xml:space="preserve">    SDRS</t>
    </r>
    <r>
      <rPr>
        <b/>
        <vertAlign val="subscript"/>
        <sz val="10"/>
        <color rgb="FF000000"/>
        <rFont val="Calibri"/>
        <family val="2"/>
        <charset val="238"/>
        <scheme val="minor"/>
      </rPr>
      <t>SPTE</t>
    </r>
    <r>
      <rPr>
        <b/>
        <sz val="10"/>
        <color rgb="FF000000"/>
        <rFont val="Calibri"/>
        <family val="2"/>
        <charset val="238"/>
        <scheme val="minor"/>
      </rPr>
      <t xml:space="preserve"> = 57,491 * P</t>
    </r>
    <r>
      <rPr>
        <b/>
        <vertAlign val="subscript"/>
        <sz val="10"/>
        <color rgb="FF000000"/>
        <rFont val="Calibri"/>
        <family val="2"/>
        <charset val="238"/>
        <scheme val="minor"/>
      </rPr>
      <t>el</t>
    </r>
    <r>
      <rPr>
        <b/>
        <vertAlign val="superscript"/>
        <sz val="10"/>
        <color rgb="FF000000"/>
        <rFont val="Calibri"/>
        <family val="2"/>
        <charset val="238"/>
        <scheme val="minor"/>
      </rPr>
      <t>-0,040</t>
    </r>
  </si>
  <si>
    <r>
      <t>NDRS</t>
    </r>
    <r>
      <rPr>
        <b/>
        <vertAlign val="subscript"/>
        <sz val="10"/>
        <color rgb="FF000000"/>
        <rFont val="Calibri"/>
        <family val="2"/>
        <charset val="238"/>
        <scheme val="minor"/>
      </rPr>
      <t>&gt;4000</t>
    </r>
    <r>
      <rPr>
        <b/>
        <sz val="10"/>
        <color rgb="FF000000"/>
        <rFont val="Calibri"/>
        <family val="2"/>
        <charset val="238"/>
        <scheme val="minor"/>
      </rPr>
      <t xml:space="preserve"> = 28,872 * P</t>
    </r>
    <r>
      <rPr>
        <b/>
        <vertAlign val="subscript"/>
        <sz val="10"/>
        <color rgb="FF000000"/>
        <rFont val="Calibri"/>
        <family val="2"/>
        <charset val="238"/>
        <scheme val="minor"/>
      </rPr>
      <t>el</t>
    </r>
    <r>
      <rPr>
        <b/>
        <vertAlign val="superscript"/>
        <sz val="10"/>
        <color rgb="FF000000"/>
        <rFont val="Calibri"/>
        <family val="2"/>
        <charset val="238"/>
        <scheme val="minor"/>
      </rPr>
      <t>-0,167</t>
    </r>
  </si>
  <si>
    <t>Referenčni stroški za leto 2019</t>
  </si>
  <si>
    <t>Popravljeno na regresijsko krivuljo!</t>
  </si>
  <si>
    <r>
      <t>PN &gt;11 kW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sz val="12"/>
        <color theme="1"/>
        <rFont val="Calibri"/>
        <family val="2"/>
        <charset val="238"/>
        <scheme val="minor"/>
      </rPr>
      <t>: RSEESES = 67,386 * Pel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</si>
</sst>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#,##0.000"/>
    <numFmt numFmtId="167" formatCode="0.0%"/>
    <numFmt numFmtId="168" formatCode="#,##0.0"/>
    <numFmt numFmtId="169" formatCode="0.0000"/>
  </numFmts>
  <fonts count="6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vertAlign val="subscript"/>
      <sz val="9"/>
      <color theme="0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vertAlign val="subscript"/>
      <sz val="11"/>
      <color rgb="FF00000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vertAlign val="subscript"/>
      <sz val="10"/>
      <color rgb="FF000000"/>
      <name val="Calibri"/>
      <family val="2"/>
      <charset val="238"/>
      <scheme val="minor"/>
    </font>
    <font>
      <b/>
      <vertAlign val="superscript"/>
      <sz val="10"/>
      <color rgb="FF000000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11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rgb="FF4F81BD"/>
      </right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medium">
        <color rgb="FF4F81BD"/>
      </left>
      <right style="medium">
        <color rgb="FF4F81BD"/>
      </right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/>
      <diagonal/>
    </border>
    <border>
      <left style="thin">
        <color theme="4" tint="-0.249977111117893"/>
      </left>
      <right style="medium">
        <color theme="8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8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8"/>
      </right>
      <top style="thin">
        <color theme="4" tint="-0.249977111117893"/>
      </top>
      <bottom style="medium">
        <color theme="4" tint="-0.249977111117893"/>
      </bottom>
      <diagonal/>
    </border>
  </borders>
  <cellStyleXfs count="3">
    <xf numFmtId="0" fontId="0" fillId="0" borderId="0"/>
    <xf numFmtId="0" fontId="5" fillId="0" borderId="0"/>
    <xf numFmtId="9" fontId="41" fillId="0" borderId="0" applyFont="0" applyFill="0" applyBorder="0" applyAlignment="0" applyProtection="0"/>
  </cellStyleXfs>
  <cellXfs count="329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0" fontId="7" fillId="0" borderId="26" xfId="0" applyFont="1" applyFill="1" applyBorder="1" applyAlignment="1">
      <alignment horizontal="left" indent="4"/>
    </xf>
    <xf numFmtId="0" fontId="7" fillId="0" borderId="9" xfId="0" applyFont="1" applyFill="1" applyBorder="1" applyAlignment="1">
      <alignment horizontal="left" indent="4"/>
    </xf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7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0" fontId="1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17" fillId="0" borderId="0" xfId="0" applyFont="1"/>
    <xf numFmtId="0" fontId="25" fillId="0" borderId="0" xfId="0" applyFont="1"/>
    <xf numFmtId="0" fontId="26" fillId="0" borderId="0" xfId="0" applyFont="1"/>
    <xf numFmtId="0" fontId="34" fillId="7" borderId="40" xfId="0" applyFont="1" applyFill="1" applyBorder="1" applyAlignment="1">
      <alignment horizontal="left" vertical="center"/>
    </xf>
    <xf numFmtId="0" fontId="34" fillId="7" borderId="41" xfId="0" applyFont="1" applyFill="1" applyBorder="1" applyAlignment="1">
      <alignment horizontal="center" vertical="center"/>
    </xf>
    <xf numFmtId="0" fontId="34" fillId="7" borderId="42" xfId="0" applyFont="1" applyFill="1" applyBorder="1" applyAlignment="1">
      <alignment horizontal="center" vertical="center"/>
    </xf>
    <xf numFmtId="0" fontId="34" fillId="7" borderId="43" xfId="0" applyFont="1" applyFill="1" applyBorder="1" applyAlignment="1">
      <alignment horizontal="center" vertical="center"/>
    </xf>
    <xf numFmtId="0" fontId="38" fillId="7" borderId="40" xfId="0" applyFont="1" applyFill="1" applyBorder="1" applyAlignment="1">
      <alignment horizontal="left" vertical="center"/>
    </xf>
    <xf numFmtId="0" fontId="38" fillId="7" borderId="41" xfId="0" applyFont="1" applyFill="1" applyBorder="1" applyAlignment="1">
      <alignment horizontal="center" vertical="center"/>
    </xf>
    <xf numFmtId="0" fontId="38" fillId="7" borderId="42" xfId="0" applyFont="1" applyFill="1" applyBorder="1" applyAlignment="1">
      <alignment horizontal="center" vertical="center"/>
    </xf>
    <xf numFmtId="0" fontId="38" fillId="7" borderId="43" xfId="0" applyFont="1" applyFill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4" fontId="1" fillId="0" borderId="45" xfId="0" applyNumberFormat="1" applyFont="1" applyBorder="1" applyAlignment="1">
      <alignment horizontal="center" vertical="center"/>
    </xf>
    <xf numFmtId="4" fontId="1" fillId="0" borderId="47" xfId="0" applyNumberFormat="1" applyFont="1" applyBorder="1" applyAlignment="1">
      <alignment horizontal="center" vertical="center"/>
    </xf>
    <xf numFmtId="4" fontId="1" fillId="0" borderId="48" xfId="0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46" xfId="0" applyFont="1" applyBorder="1" applyAlignment="1">
      <alignment horizontal="left" vertical="center"/>
    </xf>
    <xf numFmtId="0" fontId="40" fillId="0" borderId="0" xfId="1" applyFont="1" applyAlignment="1">
      <alignment horizontal="right"/>
    </xf>
    <xf numFmtId="0" fontId="40" fillId="0" borderId="0" xfId="1" applyFont="1"/>
    <xf numFmtId="0" fontId="42" fillId="0" borderId="0" xfId="1" applyFont="1"/>
    <xf numFmtId="0" fontId="5" fillId="0" borderId="0" xfId="1"/>
    <xf numFmtId="0" fontId="21" fillId="0" borderId="0" xfId="1" applyFont="1" applyAlignment="1">
      <alignment horizontal="right"/>
    </xf>
    <xf numFmtId="0" fontId="21" fillId="4" borderId="0" xfId="1" applyFont="1" applyFill="1" applyAlignment="1">
      <alignment horizontal="center"/>
    </xf>
    <xf numFmtId="0" fontId="17" fillId="0" borderId="0" xfId="1" applyFont="1" applyAlignment="1">
      <alignment horizontal="right"/>
    </xf>
    <xf numFmtId="2" fontId="17" fillId="0" borderId="0" xfId="1" applyNumberFormat="1" applyFont="1" applyAlignment="1">
      <alignment horizontal="right"/>
    </xf>
    <xf numFmtId="0" fontId="17" fillId="0" borderId="0" xfId="1" applyFont="1"/>
    <xf numFmtId="0" fontId="17" fillId="0" borderId="0" xfId="1" applyFont="1" applyBorder="1" applyAlignment="1">
      <alignment horizontal="right"/>
    </xf>
    <xf numFmtId="0" fontId="17" fillId="0" borderId="0" xfId="1" applyFont="1" applyBorder="1"/>
    <xf numFmtId="0" fontId="43" fillId="0" borderId="0" xfId="0" applyFont="1" applyBorder="1" applyAlignment="1">
      <alignment horizontal="center"/>
    </xf>
    <xf numFmtId="0" fontId="5" fillId="0" borderId="31" xfId="1" applyBorder="1"/>
    <xf numFmtId="0" fontId="7" fillId="0" borderId="53" xfId="1" applyFont="1" applyBorder="1" applyAlignment="1">
      <alignment horizontal="center"/>
    </xf>
    <xf numFmtId="0" fontId="2" fillId="0" borderId="58" xfId="1" applyFont="1" applyBorder="1"/>
    <xf numFmtId="0" fontId="2" fillId="0" borderId="13" xfId="1" applyFont="1" applyBorder="1" applyAlignment="1">
      <alignment horizontal="center"/>
    </xf>
    <xf numFmtId="3" fontId="7" fillId="0" borderId="60" xfId="1" applyNumberFormat="1" applyFont="1" applyBorder="1"/>
    <xf numFmtId="0" fontId="5" fillId="0" borderId="6" xfId="1" applyBorder="1"/>
    <xf numFmtId="0" fontId="2" fillId="0" borderId="17" xfId="1" applyFont="1" applyBorder="1" applyAlignment="1">
      <alignment horizontal="center"/>
    </xf>
    <xf numFmtId="0" fontId="2" fillId="0" borderId="6" xfId="1" applyFont="1" applyBorder="1"/>
    <xf numFmtId="0" fontId="7" fillId="0" borderId="17" xfId="1" applyFont="1" applyBorder="1" applyAlignment="1">
      <alignment horizontal="center"/>
    </xf>
    <xf numFmtId="3" fontId="7" fillId="3" borderId="60" xfId="1" applyNumberFormat="1" applyFont="1" applyFill="1" applyBorder="1"/>
    <xf numFmtId="0" fontId="2" fillId="0" borderId="6" xfId="1" applyFont="1" applyFill="1" applyBorder="1"/>
    <xf numFmtId="0" fontId="5" fillId="0" borderId="63" xfId="1" applyBorder="1"/>
    <xf numFmtId="0" fontId="2" fillId="0" borderId="64" xfId="1" applyFont="1" applyBorder="1" applyAlignment="1">
      <alignment horizontal="center"/>
    </xf>
    <xf numFmtId="3" fontId="7" fillId="0" borderId="69" xfId="1" applyNumberFormat="1" applyFont="1" applyBorder="1"/>
    <xf numFmtId="0" fontId="7" fillId="0" borderId="2" xfId="1" applyFont="1" applyBorder="1"/>
    <xf numFmtId="0" fontId="7" fillId="0" borderId="26" xfId="1" applyFont="1" applyBorder="1" applyAlignment="1">
      <alignment horizontal="center"/>
    </xf>
    <xf numFmtId="3" fontId="7" fillId="0" borderId="20" xfId="1" applyNumberFormat="1" applyFont="1" applyBorder="1"/>
    <xf numFmtId="3" fontId="7" fillId="0" borderId="4" xfId="1" applyNumberFormat="1" applyFont="1" applyBorder="1" applyAlignment="1">
      <alignment horizontal="center"/>
    </xf>
    <xf numFmtId="167" fontId="7" fillId="0" borderId="71" xfId="2" applyNumberFormat="1" applyFont="1" applyBorder="1" applyAlignment="1">
      <alignment horizontal="center"/>
    </xf>
    <xf numFmtId="0" fontId="5" fillId="0" borderId="14" xfId="1" applyBorder="1"/>
    <xf numFmtId="3" fontId="7" fillId="0" borderId="8" xfId="1" applyNumberFormat="1" applyFont="1" applyBorder="1" applyAlignment="1">
      <alignment horizontal="center"/>
    </xf>
    <xf numFmtId="167" fontId="7" fillId="0" borderId="38" xfId="2" applyNumberFormat="1" applyFont="1" applyBorder="1" applyAlignment="1">
      <alignment horizontal="center"/>
    </xf>
    <xf numFmtId="0" fontId="5" fillId="0" borderId="73" xfId="1" applyBorder="1"/>
    <xf numFmtId="0" fontId="7" fillId="0" borderId="19" xfId="1" applyFont="1" applyBorder="1" applyAlignment="1">
      <alignment horizontal="center"/>
    </xf>
    <xf numFmtId="3" fontId="7" fillId="0" borderId="27" xfId="1" applyNumberFormat="1" applyFont="1" applyBorder="1"/>
    <xf numFmtId="3" fontId="7" fillId="0" borderId="76" xfId="1" applyNumberFormat="1" applyFont="1" applyBorder="1" applyAlignment="1">
      <alignment horizontal="center"/>
    </xf>
    <xf numFmtId="167" fontId="7" fillId="0" borderId="74" xfId="2" applyNumberFormat="1" applyFont="1" applyBorder="1" applyAlignment="1">
      <alignment horizontal="center"/>
    </xf>
    <xf numFmtId="0" fontId="5" fillId="3" borderId="0" xfId="1" applyFill="1"/>
    <xf numFmtId="0" fontId="46" fillId="0" borderId="0" xfId="1" applyFont="1"/>
    <xf numFmtId="169" fontId="5" fillId="0" borderId="0" xfId="1" applyNumberFormat="1"/>
    <xf numFmtId="0" fontId="2" fillId="0" borderId="14" xfId="1" applyFont="1" applyBorder="1"/>
    <xf numFmtId="0" fontId="7" fillId="0" borderId="15" xfId="1" applyFont="1" applyBorder="1" applyAlignment="1">
      <alignment horizontal="center"/>
    </xf>
    <xf numFmtId="0" fontId="5" fillId="0" borderId="15" xfId="1" applyBorder="1"/>
    <xf numFmtId="0" fontId="5" fillId="0" borderId="0" xfId="1" applyBorder="1"/>
    <xf numFmtId="0" fontId="5" fillId="0" borderId="59" xfId="1" applyBorder="1"/>
    <xf numFmtId="3" fontId="5" fillId="0" borderId="15" xfId="1" applyNumberFormat="1" applyBorder="1"/>
    <xf numFmtId="0" fontId="5" fillId="9" borderId="59" xfId="1" applyFill="1" applyBorder="1"/>
    <xf numFmtId="167" fontId="7" fillId="3" borderId="3" xfId="2" applyNumberFormat="1" applyFont="1" applyFill="1" applyBorder="1" applyAlignment="1">
      <alignment horizontal="center"/>
    </xf>
    <xf numFmtId="167" fontId="7" fillId="3" borderId="37" xfId="2" applyNumberFormat="1" applyFont="1" applyFill="1" applyBorder="1" applyAlignment="1">
      <alignment horizontal="center"/>
    </xf>
    <xf numFmtId="167" fontId="7" fillId="3" borderId="23" xfId="2" applyNumberFormat="1" applyFont="1" applyFill="1" applyBorder="1" applyAlignment="1">
      <alignment horizontal="center"/>
    </xf>
    <xf numFmtId="49" fontId="45" fillId="10" borderId="53" xfId="1" applyNumberFormat="1" applyFont="1" applyFill="1" applyBorder="1" applyAlignment="1" applyProtection="1">
      <alignment horizontal="center" vertical="center" wrapText="1"/>
      <protection locked="0"/>
    </xf>
    <xf numFmtId="49" fontId="47" fillId="4" borderId="55" xfId="1" applyNumberFormat="1" applyFont="1" applyFill="1" applyBorder="1" applyAlignment="1" applyProtection="1">
      <alignment horizontal="center" vertical="center" wrapText="1"/>
      <protection locked="0"/>
    </xf>
    <xf numFmtId="49" fontId="47" fillId="4" borderId="56" xfId="1" applyNumberFormat="1" applyFont="1" applyFill="1" applyBorder="1" applyAlignment="1" applyProtection="1">
      <alignment horizontal="center" vertical="center" wrapText="1"/>
      <protection locked="0"/>
    </xf>
    <xf numFmtId="49" fontId="44" fillId="11" borderId="57" xfId="1" applyNumberFormat="1" applyFont="1" applyFill="1" applyBorder="1" applyAlignment="1" applyProtection="1">
      <alignment horizontal="center" vertical="center" wrapText="1"/>
      <protection locked="0"/>
    </xf>
    <xf numFmtId="49" fontId="44" fillId="11" borderId="33" xfId="1" applyNumberFormat="1" applyFont="1" applyFill="1" applyBorder="1" applyAlignment="1" applyProtection="1">
      <alignment horizontal="center" vertical="center" wrapText="1"/>
      <protection locked="0"/>
    </xf>
    <xf numFmtId="49" fontId="44" fillId="12" borderId="33" xfId="1" applyNumberFormat="1" applyFont="1" applyFill="1" applyBorder="1" applyAlignment="1" applyProtection="1">
      <alignment horizontal="center" vertical="center" wrapText="1"/>
      <protection locked="0"/>
    </xf>
    <xf numFmtId="49" fontId="44" fillId="8" borderId="33" xfId="1" applyNumberFormat="1" applyFont="1" applyFill="1" applyBorder="1" applyAlignment="1" applyProtection="1">
      <alignment horizontal="center" vertical="center" wrapText="1"/>
      <protection locked="0"/>
    </xf>
    <xf numFmtId="49" fontId="44" fillId="13" borderId="54" xfId="1" applyNumberFormat="1" applyFont="1" applyFill="1" applyBorder="1" applyAlignment="1" applyProtection="1">
      <alignment horizontal="center" vertical="center" wrapText="1"/>
      <protection locked="0"/>
    </xf>
    <xf numFmtId="49" fontId="44" fillId="13" borderId="33" xfId="1" applyNumberFormat="1" applyFont="1" applyFill="1" applyBorder="1" applyAlignment="1" applyProtection="1">
      <alignment horizontal="center" vertical="center" wrapText="1"/>
      <protection locked="0"/>
    </xf>
    <xf numFmtId="49" fontId="44" fillId="13" borderId="57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38" xfId="1" applyNumberFormat="1" applyFont="1" applyBorder="1"/>
    <xf numFmtId="0" fontId="5" fillId="3" borderId="59" xfId="1" applyFont="1" applyFill="1" applyBorder="1"/>
    <xf numFmtId="0" fontId="7" fillId="0" borderId="13" xfId="1" applyFont="1" applyBorder="1"/>
    <xf numFmtId="2" fontId="7" fillId="0" borderId="59" xfId="1" applyNumberFormat="1" applyFont="1" applyBorder="1"/>
    <xf numFmtId="2" fontId="7" fillId="0" borderId="36" xfId="1" applyNumberFormat="1" applyFont="1" applyBorder="1"/>
    <xf numFmtId="4" fontId="7" fillId="0" borderId="61" xfId="1" applyNumberFormat="1" applyFont="1" applyBorder="1" applyAlignment="1">
      <alignment horizontal="center"/>
    </xf>
    <xf numFmtId="4" fontId="7" fillId="3" borderId="60" xfId="1" applyNumberFormat="1" applyFont="1" applyFill="1" applyBorder="1" applyAlignment="1">
      <alignment horizontal="center"/>
    </xf>
    <xf numFmtId="4" fontId="7" fillId="3" borderId="59" xfId="1" applyNumberFormat="1" applyFont="1" applyFill="1" applyBorder="1" applyAlignment="1">
      <alignment horizontal="center"/>
    </xf>
    <xf numFmtId="4" fontId="7" fillId="3" borderId="62" xfId="1" applyNumberFormat="1" applyFont="1" applyFill="1" applyBorder="1" applyAlignment="1">
      <alignment horizontal="center"/>
    </xf>
    <xf numFmtId="3" fontId="7" fillId="0" borderId="62" xfId="1" applyNumberFormat="1" applyFont="1" applyBorder="1" applyAlignment="1">
      <alignment horizontal="center"/>
    </xf>
    <xf numFmtId="4" fontId="7" fillId="0" borderId="62" xfId="1" applyNumberFormat="1" applyFont="1" applyBorder="1" applyAlignment="1">
      <alignment horizontal="center"/>
    </xf>
    <xf numFmtId="0" fontId="5" fillId="3" borderId="15" xfId="1" applyFont="1" applyFill="1" applyBorder="1"/>
    <xf numFmtId="0" fontId="7" fillId="0" borderId="17" xfId="1" applyFont="1" applyBorder="1"/>
    <xf numFmtId="0" fontId="7" fillId="0" borderId="59" xfId="1" applyFont="1" applyBorder="1"/>
    <xf numFmtId="168" fontId="7" fillId="0" borderId="62" xfId="1" applyNumberFormat="1" applyFont="1" applyBorder="1" applyAlignment="1">
      <alignment horizontal="center"/>
    </xf>
    <xf numFmtId="2" fontId="7" fillId="0" borderId="17" xfId="1" applyNumberFormat="1" applyFont="1" applyBorder="1"/>
    <xf numFmtId="167" fontId="7" fillId="0" borderId="60" xfId="2" applyNumberFormat="1" applyFont="1" applyBorder="1" applyAlignment="1">
      <alignment horizontal="center"/>
    </xf>
    <xf numFmtId="167" fontId="7" fillId="0" borderId="59" xfId="2" applyNumberFormat="1" applyFont="1" applyBorder="1" applyAlignment="1">
      <alignment horizontal="center"/>
    </xf>
    <xf numFmtId="167" fontId="7" fillId="0" borderId="62" xfId="2" applyNumberFormat="1" applyFont="1" applyBorder="1" applyAlignment="1">
      <alignment horizontal="center"/>
    </xf>
    <xf numFmtId="0" fontId="7" fillId="3" borderId="15" xfId="1" applyFont="1" applyFill="1" applyBorder="1"/>
    <xf numFmtId="4" fontId="7" fillId="3" borderId="61" xfId="1" applyNumberFormat="1" applyFont="1" applyFill="1" applyBorder="1" applyAlignment="1">
      <alignment horizontal="center"/>
    </xf>
    <xf numFmtId="3" fontId="7" fillId="3" borderId="62" xfId="1" applyNumberFormat="1" applyFont="1" applyFill="1" applyBorder="1" applyAlignment="1">
      <alignment horizontal="center"/>
    </xf>
    <xf numFmtId="3" fontId="7" fillId="3" borderId="14" xfId="1" applyNumberFormat="1" applyFont="1" applyFill="1" applyBorder="1" applyAlignment="1">
      <alignment horizontal="center"/>
    </xf>
    <xf numFmtId="167" fontId="7" fillId="3" borderId="38" xfId="2" applyNumberFormat="1" applyFont="1" applyFill="1" applyBorder="1" applyAlignment="1">
      <alignment horizontal="center"/>
    </xf>
    <xf numFmtId="168" fontId="7" fillId="3" borderId="61" xfId="1" applyNumberFormat="1" applyFont="1" applyFill="1" applyBorder="1" applyAlignment="1">
      <alignment horizontal="center"/>
    </xf>
    <xf numFmtId="3" fontId="7" fillId="3" borderId="60" xfId="1" applyNumberFormat="1" applyFont="1" applyFill="1" applyBorder="1" applyAlignment="1">
      <alignment horizontal="center"/>
    </xf>
    <xf numFmtId="0" fontId="7" fillId="2" borderId="59" xfId="1" applyFont="1" applyFill="1" applyBorder="1"/>
    <xf numFmtId="2" fontId="5" fillId="3" borderId="38" xfId="1" applyNumberFormat="1" applyFont="1" applyFill="1" applyBorder="1"/>
    <xf numFmtId="0" fontId="7" fillId="3" borderId="17" xfId="1" applyFont="1" applyFill="1" applyBorder="1"/>
    <xf numFmtId="0" fontId="7" fillId="3" borderId="59" xfId="1" applyFont="1" applyFill="1" applyBorder="1"/>
    <xf numFmtId="2" fontId="7" fillId="3" borderId="36" xfId="1" applyNumberFormat="1" applyFont="1" applyFill="1" applyBorder="1"/>
    <xf numFmtId="3" fontId="7" fillId="3" borderId="37" xfId="1" applyNumberFormat="1" applyFont="1" applyFill="1" applyBorder="1" applyAlignment="1">
      <alignment horizontal="center"/>
    </xf>
    <xf numFmtId="167" fontId="7" fillId="3" borderId="62" xfId="2" applyNumberFormat="1" applyFont="1" applyFill="1" applyBorder="1" applyAlignment="1">
      <alignment horizontal="center"/>
    </xf>
    <xf numFmtId="2" fontId="5" fillId="0" borderId="65" xfId="1" applyNumberFormat="1" applyFont="1" applyBorder="1"/>
    <xf numFmtId="0" fontId="5" fillId="3" borderId="66" xfId="1" applyFont="1" applyFill="1" applyBorder="1"/>
    <xf numFmtId="0" fontId="7" fillId="0" borderId="64" xfId="1" applyFont="1" applyBorder="1"/>
    <xf numFmtId="0" fontId="7" fillId="0" borderId="67" xfId="1" applyFont="1" applyBorder="1"/>
    <xf numFmtId="2" fontId="7" fillId="0" borderId="68" xfId="1" applyNumberFormat="1" applyFont="1" applyBorder="1"/>
    <xf numFmtId="4" fontId="7" fillId="0" borderId="70" xfId="1" applyNumberFormat="1" applyFont="1" applyBorder="1" applyAlignment="1">
      <alignment horizontal="center"/>
    </xf>
    <xf numFmtId="167" fontId="7" fillId="3" borderId="34" xfId="2" applyNumberFormat="1" applyFont="1" applyFill="1" applyBorder="1" applyAlignment="1">
      <alignment horizontal="center"/>
    </xf>
    <xf numFmtId="3" fontId="7" fillId="0" borderId="34" xfId="1" applyNumberFormat="1" applyFont="1" applyBorder="1" applyAlignment="1">
      <alignment horizontal="center"/>
    </xf>
    <xf numFmtId="2" fontId="5" fillId="0" borderId="20" xfId="1" applyNumberFormat="1" applyFont="1" applyBorder="1"/>
    <xf numFmtId="2" fontId="5" fillId="0" borderId="71" xfId="1" applyNumberFormat="1" applyFont="1" applyBorder="1"/>
    <xf numFmtId="0" fontId="7" fillId="0" borderId="26" xfId="1" applyFont="1" applyBorder="1"/>
    <xf numFmtId="0" fontId="7" fillId="0" borderId="21" xfId="1" applyFont="1" applyBorder="1"/>
    <xf numFmtId="2" fontId="7" fillId="0" borderId="72" xfId="1" applyNumberFormat="1" applyFont="1" applyBorder="1"/>
    <xf numFmtId="166" fontId="7" fillId="0" borderId="22" xfId="1" applyNumberFormat="1" applyFont="1" applyBorder="1" applyAlignment="1">
      <alignment horizontal="center"/>
    </xf>
    <xf numFmtId="167" fontId="7" fillId="0" borderId="20" xfId="2" applyNumberFormat="1" applyFont="1" applyBorder="1" applyAlignment="1">
      <alignment horizontal="center"/>
    </xf>
    <xf numFmtId="167" fontId="7" fillId="0" borderId="21" xfId="2" applyNumberFormat="1" applyFont="1" applyBorder="1" applyAlignment="1">
      <alignment horizontal="center"/>
    </xf>
    <xf numFmtId="167" fontId="7" fillId="3" borderId="4" xfId="2" applyNumberFormat="1" applyFont="1" applyFill="1" applyBorder="1" applyAlignment="1">
      <alignment horizontal="center"/>
    </xf>
    <xf numFmtId="2" fontId="7" fillId="0" borderId="20" xfId="1" applyNumberFormat="1" applyFont="1" applyBorder="1" applyAlignment="1">
      <alignment horizontal="center" vertical="center"/>
    </xf>
    <xf numFmtId="168" fontId="7" fillId="0" borderId="22" xfId="1" applyNumberFormat="1" applyFont="1" applyBorder="1" applyAlignment="1">
      <alignment horizontal="center"/>
    </xf>
    <xf numFmtId="0" fontId="5" fillId="0" borderId="14" xfId="1" applyFont="1" applyBorder="1"/>
    <xf numFmtId="168" fontId="7" fillId="0" borderId="61" xfId="1" applyNumberFormat="1" applyFont="1" applyBorder="1" applyAlignment="1">
      <alignment horizontal="center"/>
    </xf>
    <xf numFmtId="2" fontId="7" fillId="0" borderId="14" xfId="1" applyNumberFormat="1" applyFont="1" applyBorder="1" applyAlignment="1">
      <alignment horizontal="center" vertical="center"/>
    </xf>
    <xf numFmtId="3" fontId="7" fillId="0" borderId="61" xfId="1" applyNumberFormat="1" applyFont="1" applyBorder="1" applyAlignment="1">
      <alignment horizontal="center"/>
    </xf>
    <xf numFmtId="0" fontId="5" fillId="0" borderId="10" xfId="1" applyFont="1" applyBorder="1"/>
    <xf numFmtId="2" fontId="5" fillId="0" borderId="74" xfId="1" applyNumberFormat="1" applyFont="1" applyBorder="1"/>
    <xf numFmtId="0" fontId="7" fillId="0" borderId="19" xfId="1" applyFont="1" applyBorder="1"/>
    <xf numFmtId="0" fontId="7" fillId="3" borderId="28" xfId="1" applyFont="1" applyFill="1" applyBorder="1"/>
    <xf numFmtId="2" fontId="7" fillId="0" borderId="75" xfId="1" applyNumberFormat="1" applyFont="1" applyBorder="1"/>
    <xf numFmtId="3" fontId="7" fillId="0" borderId="29" xfId="1" applyNumberFormat="1" applyFont="1" applyBorder="1" applyAlignment="1">
      <alignment horizontal="center"/>
    </xf>
    <xf numFmtId="167" fontId="7" fillId="0" borderId="27" xfId="2" applyNumberFormat="1" applyFont="1" applyBorder="1" applyAlignment="1">
      <alignment horizontal="center"/>
    </xf>
    <xf numFmtId="167" fontId="7" fillId="0" borderId="28" xfId="2" applyNumberFormat="1" applyFont="1" applyBorder="1" applyAlignment="1">
      <alignment horizontal="center"/>
    </xf>
    <xf numFmtId="167" fontId="7" fillId="3" borderId="30" xfId="2" applyNumberFormat="1" applyFont="1" applyFill="1" applyBorder="1" applyAlignment="1">
      <alignment horizontal="center"/>
    </xf>
    <xf numFmtId="2" fontId="7" fillId="0" borderId="10" xfId="1" applyNumberFormat="1" applyFont="1" applyBorder="1" applyAlignment="1">
      <alignment horizontal="center" vertical="center"/>
    </xf>
    <xf numFmtId="168" fontId="7" fillId="0" borderId="29" xfId="1" applyNumberFormat="1" applyFont="1" applyBorder="1" applyAlignment="1">
      <alignment horizontal="center"/>
    </xf>
    <xf numFmtId="0" fontId="5" fillId="0" borderId="20" xfId="1" applyFont="1" applyBorder="1"/>
    <xf numFmtId="0" fontId="5" fillId="0" borderId="60" xfId="1" applyFont="1" applyBorder="1"/>
    <xf numFmtId="0" fontId="5" fillId="0" borderId="27" xfId="1" applyFont="1" applyBorder="1"/>
    <xf numFmtId="49" fontId="44" fillId="13" borderId="55" xfId="1" applyNumberFormat="1" applyFont="1" applyFill="1" applyBorder="1" applyAlignment="1" applyProtection="1">
      <alignment horizontal="center" vertical="center" wrapText="1"/>
      <protection locked="0"/>
    </xf>
    <xf numFmtId="49" fontId="47" fillId="10" borderId="54" xfId="1" applyNumberFormat="1" applyFont="1" applyFill="1" applyBorder="1" applyAlignment="1" applyProtection="1">
      <alignment horizontal="center" vertical="center" wrapText="1"/>
      <protection locked="0"/>
    </xf>
    <xf numFmtId="49" fontId="17" fillId="8" borderId="57" xfId="1" applyNumberFormat="1" applyFont="1" applyFill="1" applyBorder="1" applyAlignment="1" applyProtection="1">
      <alignment horizontal="center" vertical="center" wrapText="1"/>
      <protection locked="0"/>
    </xf>
    <xf numFmtId="49" fontId="17" fillId="8" borderId="55" xfId="1" applyNumberFormat="1" applyFont="1" applyFill="1" applyBorder="1" applyAlignment="1" applyProtection="1">
      <alignment horizontal="center" vertical="center" wrapText="1"/>
      <protection locked="0"/>
    </xf>
    <xf numFmtId="0" fontId="48" fillId="0" borderId="0" xfId="0" applyFont="1"/>
    <xf numFmtId="0" fontId="0" fillId="0" borderId="26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65" xfId="0" applyNumberFormat="1" applyBorder="1"/>
    <xf numFmtId="2" fontId="0" fillId="0" borderId="67" xfId="0" applyNumberFormat="1" applyBorder="1"/>
    <xf numFmtId="2" fontId="0" fillId="0" borderId="34" xfId="0" applyNumberFormat="1" applyBorder="1"/>
    <xf numFmtId="2" fontId="0" fillId="0" borderId="38" xfId="0" applyNumberFormat="1" applyBorder="1"/>
    <xf numFmtId="2" fontId="0" fillId="0" borderId="59" xfId="0" applyNumberFormat="1" applyBorder="1"/>
    <xf numFmtId="3" fontId="49" fillId="0" borderId="71" xfId="0" applyNumberFormat="1" applyFont="1" applyFill="1" applyBorder="1" applyAlignment="1">
      <alignment horizontal="center"/>
    </xf>
    <xf numFmtId="3" fontId="49" fillId="0" borderId="21" xfId="0" applyNumberFormat="1" applyFont="1" applyFill="1" applyBorder="1" applyAlignment="1">
      <alignment horizontal="center"/>
    </xf>
    <xf numFmtId="3" fontId="49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55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54" xfId="0" applyNumberFormat="1" applyFont="1" applyFill="1" applyBorder="1" applyAlignment="1">
      <alignment horizontal="center"/>
    </xf>
    <xf numFmtId="0" fontId="0" fillId="0" borderId="53" xfId="0" applyBorder="1"/>
    <xf numFmtId="0" fontId="0" fillId="0" borderId="64" xfId="0" applyBorder="1" applyAlignment="1">
      <alignment horizontal="center"/>
    </xf>
    <xf numFmtId="2" fontId="0" fillId="0" borderId="35" xfId="0" applyNumberFormat="1" applyBorder="1"/>
    <xf numFmtId="2" fontId="0" fillId="0" borderId="66" xfId="0" applyNumberFormat="1" applyBorder="1"/>
    <xf numFmtId="0" fontId="1" fillId="0" borderId="53" xfId="0" applyFont="1" applyBorder="1" applyAlignment="1">
      <alignment horizontal="center"/>
    </xf>
    <xf numFmtId="2" fontId="1" fillId="0" borderId="54" xfId="0" applyNumberFormat="1" applyFont="1" applyBorder="1"/>
    <xf numFmtId="2" fontId="1" fillId="0" borderId="55" xfId="0" applyNumberFormat="1" applyFont="1" applyBorder="1"/>
    <xf numFmtId="2" fontId="1" fillId="0" borderId="77" xfId="0" applyNumberFormat="1" applyFont="1" applyBorder="1"/>
    <xf numFmtId="2" fontId="0" fillId="0" borderId="61" xfId="0" applyNumberFormat="1" applyBorder="1"/>
    <xf numFmtId="2" fontId="0" fillId="0" borderId="78" xfId="0" applyNumberFormat="1" applyBorder="1"/>
    <xf numFmtId="2" fontId="1" fillId="0" borderId="33" xfId="0" applyNumberFormat="1" applyFont="1" applyBorder="1"/>
    <xf numFmtId="3" fontId="4" fillId="0" borderId="56" xfId="0" applyNumberFormat="1" applyFont="1" applyFill="1" applyBorder="1" applyAlignment="1">
      <alignment horizontal="center"/>
    </xf>
    <xf numFmtId="3" fontId="4" fillId="0" borderId="53" xfId="0" applyNumberFormat="1" applyFont="1" applyFill="1" applyBorder="1" applyAlignment="1">
      <alignment horizontal="center"/>
    </xf>
    <xf numFmtId="4" fontId="0" fillId="1" borderId="60" xfId="0" applyNumberFormat="1" applyFill="1" applyBorder="1"/>
    <xf numFmtId="4" fontId="0" fillId="1" borderId="59" xfId="0" applyNumberFormat="1" applyFill="1" applyBorder="1"/>
    <xf numFmtId="4" fontId="7" fillId="0" borderId="60" xfId="0" applyNumberFormat="1" applyFont="1" applyBorder="1"/>
    <xf numFmtId="4" fontId="7" fillId="0" borderId="59" xfId="0" applyNumberFormat="1" applyFont="1" applyBorder="1"/>
    <xf numFmtId="0" fontId="3" fillId="0" borderId="73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61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6" fillId="10" borderId="14" xfId="0" applyNumberFormat="1" applyFont="1" applyFill="1" applyBorder="1"/>
    <xf numFmtId="4" fontId="6" fillId="10" borderId="15" xfId="0" applyNumberFormat="1" applyFont="1" applyFill="1" applyBorder="1"/>
    <xf numFmtId="2" fontId="0" fillId="0" borderId="27" xfId="0" applyNumberFormat="1" applyBorder="1"/>
    <xf numFmtId="2" fontId="0" fillId="10" borderId="21" xfId="0" applyNumberFormat="1" applyFill="1" applyBorder="1"/>
    <xf numFmtId="2" fontId="0" fillId="10" borderId="28" xfId="0" applyNumberFormat="1" applyFill="1" applyBorder="1"/>
    <xf numFmtId="2" fontId="0" fillId="0" borderId="28" xfId="0" applyNumberFormat="1" applyBorder="1"/>
    <xf numFmtId="2" fontId="50" fillId="4" borderId="0" xfId="1" applyNumberFormat="1" applyFont="1" applyFill="1" applyAlignment="1">
      <alignment horizontal="right"/>
    </xf>
    <xf numFmtId="0" fontId="0" fillId="2" borderId="0" xfId="0" applyFill="1"/>
    <xf numFmtId="4" fontId="0" fillId="2" borderId="0" xfId="0" applyNumberFormat="1" applyFill="1"/>
    <xf numFmtId="0" fontId="1" fillId="2" borderId="49" xfId="0" applyFont="1" applyFill="1" applyBorder="1" applyAlignment="1">
      <alignment horizontal="center" vertical="center"/>
    </xf>
    <xf numFmtId="2" fontId="1" fillId="2" borderId="49" xfId="0" applyNumberFormat="1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2" fontId="1" fillId="2" borderId="39" xfId="0" applyNumberFormat="1" applyFont="1" applyFill="1" applyBorder="1" applyAlignment="1">
      <alignment horizontal="center" vertical="center"/>
    </xf>
    <xf numFmtId="0" fontId="35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justify" vertical="center"/>
    </xf>
    <xf numFmtId="2" fontId="1" fillId="2" borderId="47" xfId="0" applyNumberFormat="1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2" fontId="1" fillId="2" borderId="51" xfId="0" applyNumberFormat="1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4" fontId="0" fillId="10" borderId="14" xfId="0" applyNumberFormat="1" applyFill="1" applyBorder="1"/>
    <xf numFmtId="4" fontId="0" fillId="10" borderId="15" xfId="0" applyNumberFormat="1" applyFill="1" applyBorder="1"/>
    <xf numFmtId="2" fontId="1" fillId="2" borderId="80" xfId="0" applyNumberFormat="1" applyFont="1" applyFill="1" applyBorder="1" applyAlignment="1">
      <alignment horizontal="center" vertical="center"/>
    </xf>
    <xf numFmtId="2" fontId="1" fillId="2" borderId="81" xfId="0" applyNumberFormat="1" applyFont="1" applyFill="1" applyBorder="1" applyAlignment="1">
      <alignment horizontal="center" vertical="center"/>
    </xf>
    <xf numFmtId="2" fontId="1" fillId="2" borderId="82" xfId="0" applyNumberFormat="1" applyFont="1" applyFill="1" applyBorder="1" applyAlignment="1">
      <alignment horizontal="center" vertical="center"/>
    </xf>
    <xf numFmtId="2" fontId="0" fillId="0" borderId="70" xfId="0" applyNumberFormat="1" applyBorder="1"/>
    <xf numFmtId="0" fontId="0" fillId="0" borderId="0" xfId="0" applyBorder="1"/>
    <xf numFmtId="0" fontId="24" fillId="2" borderId="0" xfId="0" applyFont="1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center"/>
    </xf>
    <xf numFmtId="164" fontId="12" fillId="5" borderId="0" xfId="0" applyNumberFormat="1" applyFont="1" applyFill="1" applyBorder="1" applyAlignment="1" applyProtection="1">
      <alignment horizontal="center"/>
      <protection locked="0"/>
    </xf>
    <xf numFmtId="0" fontId="13" fillId="4" borderId="0" xfId="0" applyFont="1" applyFill="1" applyBorder="1" applyAlignment="1">
      <alignment horizontal="center"/>
    </xf>
    <xf numFmtId="2" fontId="13" fillId="4" borderId="0" xfId="0" applyNumberFormat="1" applyFont="1" applyFill="1" applyBorder="1"/>
    <xf numFmtId="0" fontId="13" fillId="4" borderId="0" xfId="0" applyFont="1" applyFill="1" applyBorder="1"/>
    <xf numFmtId="0" fontId="13" fillId="6" borderId="0" xfId="0" applyFont="1" applyFill="1" applyBorder="1" applyAlignment="1">
      <alignment horizontal="center"/>
    </xf>
    <xf numFmtId="2" fontId="13" fillId="6" borderId="0" xfId="0" applyNumberFormat="1" applyFont="1" applyFill="1" applyBorder="1"/>
    <xf numFmtId="0" fontId="13" fillId="6" borderId="0" xfId="0" applyFont="1" applyFill="1" applyBorder="1"/>
    <xf numFmtId="0" fontId="15" fillId="4" borderId="0" xfId="0" applyFont="1" applyFill="1" applyBorder="1" applyAlignment="1">
      <alignment horizontal="center"/>
    </xf>
    <xf numFmtId="2" fontId="15" fillId="4" borderId="0" xfId="0" applyNumberFormat="1" applyFont="1" applyFill="1" applyBorder="1"/>
    <xf numFmtId="0" fontId="15" fillId="4" borderId="0" xfId="0" applyFont="1" applyFill="1" applyBorder="1"/>
    <xf numFmtId="0" fontId="19" fillId="2" borderId="0" xfId="0" applyFont="1" applyFill="1" applyBorder="1"/>
    <xf numFmtId="0" fontId="1" fillId="2" borderId="0" xfId="0" applyFont="1" applyFill="1" applyBorder="1"/>
    <xf numFmtId="0" fontId="31" fillId="2" borderId="0" xfId="0" applyFont="1" applyFill="1" applyBorder="1"/>
    <xf numFmtId="0" fontId="21" fillId="2" borderId="0" xfId="0" applyFont="1" applyFill="1" applyBorder="1"/>
    <xf numFmtId="0" fontId="29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166" fontId="27" fillId="2" borderId="0" xfId="0" applyNumberFormat="1" applyFont="1" applyFill="1" applyBorder="1"/>
    <xf numFmtId="0" fontId="30" fillId="2" borderId="0" xfId="0" applyFont="1" applyFill="1" applyBorder="1"/>
    <xf numFmtId="0" fontId="25" fillId="2" borderId="0" xfId="0" applyFont="1" applyFill="1" applyBorder="1"/>
    <xf numFmtId="0" fontId="17" fillId="2" borderId="0" xfId="0" applyFont="1" applyFill="1" applyBorder="1"/>
    <xf numFmtId="0" fontId="18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166" fontId="17" fillId="2" borderId="0" xfId="0" applyNumberFormat="1" applyFont="1" applyFill="1" applyBorder="1" applyAlignment="1">
      <alignment horizontal="right"/>
    </xf>
    <xf numFmtId="4" fontId="17" fillId="2" borderId="0" xfId="0" applyNumberFormat="1" applyFont="1" applyFill="1" applyBorder="1" applyAlignment="1">
      <alignment horizontal="right"/>
    </xf>
    <xf numFmtId="4" fontId="17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6" fillId="2" borderId="0" xfId="0" applyFont="1" applyFill="1" applyBorder="1"/>
    <xf numFmtId="165" fontId="16" fillId="2" borderId="0" xfId="0" applyNumberFormat="1" applyFont="1" applyFill="1" applyBorder="1"/>
    <xf numFmtId="0" fontId="26" fillId="2" borderId="0" xfId="0" applyFont="1" applyFill="1" applyBorder="1"/>
    <xf numFmtId="0" fontId="28" fillId="2" borderId="0" xfId="0" applyFont="1" applyFill="1" applyBorder="1"/>
    <xf numFmtId="0" fontId="17" fillId="2" borderId="0" xfId="0" applyFont="1" applyFill="1" applyBorder="1" applyAlignment="1">
      <alignment horizontal="center" wrapText="1"/>
    </xf>
    <xf numFmtId="166" fontId="0" fillId="2" borderId="0" xfId="0" applyNumberFormat="1" applyFill="1" applyBorder="1"/>
    <xf numFmtId="4" fontId="0" fillId="2" borderId="0" xfId="0" applyNumberFormat="1" applyFill="1" applyBorder="1"/>
    <xf numFmtId="4" fontId="1" fillId="2" borderId="0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14" borderId="2" xfId="0" applyFont="1" applyFill="1" applyBorder="1" applyAlignment="1">
      <alignment horizontal="center" wrapText="1"/>
    </xf>
    <xf numFmtId="0" fontId="2" fillId="14" borderId="3" xfId="0" applyFont="1" applyFill="1" applyBorder="1" applyAlignment="1">
      <alignment horizontal="center" wrapText="1"/>
    </xf>
    <xf numFmtId="0" fontId="2" fillId="14" borderId="4" xfId="0" applyFont="1" applyFill="1" applyBorder="1" applyAlignment="1">
      <alignment horizontal="center" wrapText="1"/>
    </xf>
    <xf numFmtId="0" fontId="2" fillId="15" borderId="31" xfId="0" applyFont="1" applyFill="1" applyBorder="1" applyAlignment="1">
      <alignment horizontal="center" wrapText="1"/>
    </xf>
    <xf numFmtId="0" fontId="2" fillId="15" borderId="32" xfId="0" applyFont="1" applyFill="1" applyBorder="1" applyAlignment="1">
      <alignment horizontal="center" wrapText="1"/>
    </xf>
    <xf numFmtId="0" fontId="2" fillId="15" borderId="33" xfId="0" applyFont="1" applyFill="1" applyBorder="1" applyAlignment="1">
      <alignment horizontal="center" wrapText="1"/>
    </xf>
    <xf numFmtId="0" fontId="2" fillId="15" borderId="2" xfId="0" applyFont="1" applyFill="1" applyBorder="1" applyAlignment="1">
      <alignment horizontal="center" wrapText="1"/>
    </xf>
    <xf numFmtId="0" fontId="2" fillId="15" borderId="3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10" borderId="6" xfId="0" applyNumberFormat="1" applyFont="1" applyFill="1" applyBorder="1" applyAlignment="1">
      <alignment horizontal="center"/>
    </xf>
    <xf numFmtId="4" fontId="6" fillId="10" borderId="7" xfId="0" applyNumberFormat="1" applyFont="1" applyFill="1" applyBorder="1" applyAlignment="1">
      <alignment horizontal="center"/>
    </xf>
    <xf numFmtId="4" fontId="6" fillId="10" borderId="18" xfId="0" applyNumberFormat="1" applyFon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35" fillId="2" borderId="79" xfId="0" applyFont="1" applyFill="1" applyBorder="1" applyAlignment="1">
      <alignment horizontal="center" vertical="center" wrapText="1"/>
    </xf>
    <xf numFmtId="0" fontId="35" fillId="2" borderId="50" xfId="0" applyFont="1" applyFill="1" applyBorder="1" applyAlignment="1">
      <alignment horizontal="center" vertical="center" wrapText="1"/>
    </xf>
    <xf numFmtId="0" fontId="17" fillId="2" borderId="50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4" fontId="1" fillId="0" borderId="45" xfId="0" applyNumberFormat="1" applyFont="1" applyBorder="1" applyAlignment="1">
      <alignment horizontal="center" vertical="center"/>
    </xf>
  </cellXfs>
  <cellStyles count="3">
    <cellStyle name="Navadno" xfId="0" builtinId="0"/>
    <cellStyle name="Normal 3 2" xfId="1"/>
    <cellStyle name="Odstotek" xfId="2" builtinId="5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88</c:v>
                </c:pt>
                <c:pt idx="1">
                  <c:v>72.12</c:v>
                </c:pt>
                <c:pt idx="2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09744"/>
        <c:axId val="926210304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88</c:v>
                </c:pt>
                <c:pt idx="1">
                  <c:v>72.12</c:v>
                </c:pt>
                <c:pt idx="2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11424"/>
        <c:axId val="926210864"/>
      </c:barChart>
      <c:catAx>
        <c:axId val="92620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26210304"/>
        <c:crosses val="autoZero"/>
        <c:auto val="1"/>
        <c:lblAlgn val="ctr"/>
        <c:lblOffset val="100"/>
        <c:tickMarkSkip val="1"/>
        <c:noMultiLvlLbl val="0"/>
      </c:catAx>
      <c:valAx>
        <c:axId val="926210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926209744"/>
        <c:crosses val="autoZero"/>
        <c:crossBetween val="between"/>
      </c:valAx>
      <c:valAx>
        <c:axId val="926210864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926211424"/>
        <c:crosses val="max"/>
        <c:crossBetween val="between"/>
      </c:valAx>
      <c:catAx>
        <c:axId val="92621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2108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254544"/>
        <c:axId val="926255104"/>
      </c:scatterChart>
      <c:valAx>
        <c:axId val="926254544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926255104"/>
        <c:crosses val="autoZero"/>
        <c:crossBetween val="midCat"/>
        <c:majorUnit val="1"/>
      </c:valAx>
      <c:valAx>
        <c:axId val="926255104"/>
        <c:scaling>
          <c:orientation val="minMax"/>
          <c:max val="21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926254544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447088"/>
        <c:axId val="1436447648"/>
      </c:scatterChart>
      <c:valAx>
        <c:axId val="1436447088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1436447648"/>
        <c:crosses val="autoZero"/>
        <c:crossBetween val="midCat"/>
        <c:majorUnit val="1"/>
      </c:valAx>
      <c:valAx>
        <c:axId val="1436447648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1436447088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451568"/>
        <c:axId val="1436452128"/>
      </c:scatterChart>
      <c:valAx>
        <c:axId val="1436451568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52128"/>
        <c:crosses val="autoZero"/>
        <c:crossBetween val="midCat"/>
        <c:majorUnit val="0.1"/>
      </c:valAx>
      <c:valAx>
        <c:axId val="1436452128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51568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spPr>
            <a:ln w="3810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456048"/>
        <c:axId val="1436456608"/>
      </c:scatterChart>
      <c:valAx>
        <c:axId val="1436456048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56608"/>
        <c:crosses val="autoZero"/>
        <c:crossBetween val="midCat"/>
        <c:majorUnit val="0.1"/>
      </c:valAx>
      <c:valAx>
        <c:axId val="1436456608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56048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352963069103E-2"/>
          <c:y val="4.8906449539882088E-2"/>
          <c:w val="0.85703934161673134"/>
          <c:h val="0.72867887142560117"/>
        </c:manualLayout>
      </c:layout>
      <c:scatterChart>
        <c:scatterStyle val="lineMarker"/>
        <c:varyColors val="0"/>
        <c:ser>
          <c:idx val="3"/>
          <c:order val="0"/>
          <c:tx>
            <c:v>mHE</c:v>
          </c:tx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krivulje'!$C$48:$C$99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3D-4773-AA00-85433FE1146D}"/>
            </c:ext>
          </c:extLst>
        </c:ser>
        <c:ser>
          <c:idx val="1"/>
          <c:order val="1"/>
          <c:tx>
            <c:v>VE</c:v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krivulje'!$AL$48:$AL$109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B58-4BCA-965B-B9B76AF7F488}"/>
            </c:ext>
          </c:extLst>
        </c:ser>
        <c:ser>
          <c:idx val="0"/>
          <c:order val="2"/>
          <c:tx>
            <c:v>SEO</c:v>
          </c:tx>
          <c:marker>
            <c:symbol val="none"/>
          </c:marker>
          <c:xVal>
            <c:numRef>
              <c:f>'Regresijske krivulje'!$H$48:$H$99</c:f>
            </c:numRef>
          </c:xVal>
          <c:yVal>
            <c:numRef>
              <c:f>'Regresijske krivulje'!$I$48:$I$99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E3D-4773-AA00-85433FE1146D}"/>
            </c:ext>
          </c:extLst>
        </c:ser>
        <c:ser>
          <c:idx val="6"/>
          <c:order val="3"/>
          <c:tx>
            <c:v>SES</c:v>
          </c:tx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krivulje'!$AN$48:$AN$109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B58-4BCA-965B-B9B76AF7F488}"/>
            </c:ext>
          </c:extLst>
        </c:ser>
        <c:ser>
          <c:idx val="5"/>
          <c:order val="4"/>
          <c:tx>
            <c:strRef>
              <c:f>'Regresijske krivulje'!$AM$47</c:f>
              <c:strCache>
                <c:ptCount val="1"/>
                <c:pt idx="0">
                  <c:v>LB</c:v>
                </c:pt>
              </c:strCache>
            </c:strRef>
          </c:tx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krivulje'!$AM$48:$AM$109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B58-4BCA-965B-B9B76AF7F488}"/>
            </c:ext>
          </c:extLst>
        </c:ser>
        <c:ser>
          <c:idx val="2"/>
          <c:order val="5"/>
          <c:tx>
            <c:v>SPTE &gt;4000</c:v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B58-4BCA-965B-B9B76AF7F488}"/>
            </c:ext>
          </c:extLst>
        </c:ser>
        <c:ser>
          <c:idx val="4"/>
          <c:order val="6"/>
          <c:tx>
            <c:v>SPTE &lt;4000</c:v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B58-4BCA-965B-B9B76AF7F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462768"/>
        <c:axId val="1436463328"/>
      </c:scatterChart>
      <c:valAx>
        <c:axId val="1436462768"/>
        <c:scaling>
          <c:orientation val="minMax"/>
          <c:max val="2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Nazivna moč PN [MW</a:t>
                </a:r>
                <a:r>
                  <a:rPr lang="en-US" sz="1400" baseline="-25000"/>
                  <a:t>El</a:t>
                </a:r>
                <a:r>
                  <a:rPr lang="en-US" sz="1400"/>
                  <a:t>]</a:t>
                </a:r>
                <a:endParaRPr lang="sl-SI" sz="14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63328"/>
        <c:crosses val="autoZero"/>
        <c:crossBetween val="midCat"/>
        <c:majorUnit val="0.1"/>
      </c:valAx>
      <c:valAx>
        <c:axId val="1436463328"/>
        <c:scaling>
          <c:orientation val="minMax"/>
          <c:max val="18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[EUR/MWhel]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62768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6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D7-45A1-AA79-2F0A8CCE1E14}"/>
            </c:ext>
          </c:extLst>
        </c:ser>
        <c:ser>
          <c:idx val="1"/>
          <c:order val="1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D7-45A1-AA79-2F0A8CCE1E14}"/>
            </c:ext>
          </c:extLst>
        </c:ser>
        <c:ser>
          <c:idx val="2"/>
          <c:order val="2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9D7-45A1-AA79-2F0A8CCE1E14}"/>
            </c:ext>
          </c:extLst>
        </c:ser>
        <c:ser>
          <c:idx val="3"/>
          <c:order val="3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9D7-45A1-AA79-2F0A8CCE1E14}"/>
            </c:ext>
          </c:extLst>
        </c:ser>
        <c:ser>
          <c:idx val="4"/>
          <c:order val="4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9D7-45A1-AA79-2F0A8CCE1E14}"/>
            </c:ext>
          </c:extLst>
        </c:ser>
        <c:ser>
          <c:idx val="5"/>
          <c:order val="5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9D7-45A1-AA79-2F0A8CCE1E14}"/>
            </c:ext>
          </c:extLst>
        </c:ser>
        <c:ser>
          <c:idx val="6"/>
          <c:order val="6"/>
          <c:tx>
            <c:v>#SKLIC!</c:v>
          </c:tx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9D7-45A1-AA79-2F0A8CCE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69488"/>
        <c:axId val="1436470048"/>
      </c:lineChart>
      <c:catAx>
        <c:axId val="143646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70048"/>
        <c:crosses val="autoZero"/>
        <c:auto val="1"/>
        <c:lblAlgn val="ctr"/>
        <c:lblOffset val="100"/>
        <c:noMultiLvlLbl val="0"/>
      </c:catAx>
      <c:valAx>
        <c:axId val="1436470048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sl-SI"/>
          </a:p>
        </c:txPr>
        <c:crossAx val="1436469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242-44EA-AD50-02CB52BA92F8}"/>
            </c:ext>
          </c:extLst>
        </c:ser>
        <c:ser>
          <c:idx val="1"/>
          <c:order val="1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242-44EA-AD50-02CB52BA92F8}"/>
            </c:ext>
          </c:extLst>
        </c:ser>
        <c:ser>
          <c:idx val="2"/>
          <c:order val="2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242-44EA-AD50-02CB52BA92F8}"/>
            </c:ext>
          </c:extLst>
        </c:ser>
        <c:ser>
          <c:idx val="3"/>
          <c:order val="3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242-44EA-AD50-02CB52BA92F8}"/>
            </c:ext>
          </c:extLst>
        </c:ser>
        <c:ser>
          <c:idx val="4"/>
          <c:order val="4"/>
          <c:tx>
            <c:v>#SKLIC!</c:v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242-44EA-AD50-02CB52BA9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74528"/>
        <c:axId val="1436475088"/>
      </c:lineChart>
      <c:catAx>
        <c:axId val="143647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436475088"/>
        <c:crosses val="autoZero"/>
        <c:auto val="1"/>
        <c:lblAlgn val="ctr"/>
        <c:lblOffset val="100"/>
        <c:noMultiLvlLbl val="0"/>
      </c:catAx>
      <c:valAx>
        <c:axId val="1436475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sl-SI"/>
          </a:p>
        </c:txPr>
        <c:crossAx val="1436474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88</c:v>
                </c:pt>
                <c:pt idx="1">
                  <c:v>72.12</c:v>
                </c:pt>
                <c:pt idx="2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15904"/>
        <c:axId val="926216464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88</c:v>
                </c:pt>
                <c:pt idx="1">
                  <c:v>72.12</c:v>
                </c:pt>
                <c:pt idx="2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17584"/>
        <c:axId val="926217024"/>
      </c:barChart>
      <c:catAx>
        <c:axId val="9262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26216464"/>
        <c:crosses val="autoZero"/>
        <c:auto val="1"/>
        <c:lblAlgn val="ctr"/>
        <c:lblOffset val="100"/>
        <c:tickMarkSkip val="1"/>
        <c:noMultiLvlLbl val="0"/>
      </c:catAx>
      <c:valAx>
        <c:axId val="926216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926215904"/>
        <c:crosses val="autoZero"/>
        <c:crossBetween val="between"/>
      </c:valAx>
      <c:valAx>
        <c:axId val="926217024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926217584"/>
        <c:crosses val="max"/>
        <c:crossBetween val="between"/>
      </c:valAx>
      <c:catAx>
        <c:axId val="926217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21702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20.09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70.680000000000007</c:v>
                </c:pt>
                <c:pt idx="1">
                  <c:v>71.17</c:v>
                </c:pt>
                <c:pt idx="2">
                  <c:v>57.04</c:v>
                </c:pt>
                <c:pt idx="3">
                  <c:v>50.85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22064"/>
        <c:axId val="926222624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140.75</c:v>
                </c:pt>
                <c:pt idx="1">
                  <c:v>108.06</c:v>
                </c:pt>
                <c:pt idx="2">
                  <c:v>80.509999999999991</c:v>
                </c:pt>
                <c:pt idx="3">
                  <c:v>70.94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23744"/>
        <c:axId val="926223184"/>
      </c:barChart>
      <c:catAx>
        <c:axId val="92622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26222624"/>
        <c:crosses val="autoZero"/>
        <c:auto val="1"/>
        <c:lblAlgn val="ctr"/>
        <c:lblOffset val="100"/>
        <c:tickMarkSkip val="1"/>
        <c:noMultiLvlLbl val="0"/>
      </c:catAx>
      <c:valAx>
        <c:axId val="9262226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926222064"/>
        <c:crosses val="autoZero"/>
        <c:crossBetween val="between"/>
      </c:valAx>
      <c:valAx>
        <c:axId val="926223184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926223744"/>
        <c:crosses val="max"/>
        <c:crossBetween val="between"/>
      </c:valAx>
      <c:catAx>
        <c:axId val="9262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22318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72.12</c:v>
                </c:pt>
                <c:pt idx="1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28224"/>
        <c:axId val="926228784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72.12</c:v>
                </c:pt>
                <c:pt idx="1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29904"/>
        <c:axId val="926229344"/>
      </c:barChart>
      <c:catAx>
        <c:axId val="92622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26228784"/>
        <c:crosses val="autoZero"/>
        <c:auto val="1"/>
        <c:lblAlgn val="ctr"/>
        <c:lblOffset val="100"/>
        <c:tickMarkSkip val="1"/>
        <c:noMultiLvlLbl val="0"/>
      </c:catAx>
      <c:valAx>
        <c:axId val="926228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926228224"/>
        <c:crosses val="autoZero"/>
        <c:crossBetween val="between"/>
      </c:valAx>
      <c:valAx>
        <c:axId val="926229344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926229904"/>
        <c:crosses val="max"/>
        <c:crossBetween val="between"/>
      </c:valAx>
      <c:catAx>
        <c:axId val="926229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22934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926234384"/>
        <c:axId val="926234944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63.48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26236064"/>
        <c:axId val="926235504"/>
      </c:barChart>
      <c:catAx>
        <c:axId val="92623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26234944"/>
        <c:crosses val="autoZero"/>
        <c:auto val="1"/>
        <c:lblAlgn val="ctr"/>
        <c:lblOffset val="100"/>
        <c:tickMarkSkip val="1"/>
        <c:noMultiLvlLbl val="0"/>
      </c:catAx>
      <c:valAx>
        <c:axId val="9262349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926234384"/>
        <c:crosses val="autoZero"/>
        <c:crossBetween val="between"/>
      </c:valAx>
      <c:valAx>
        <c:axId val="926235504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926236064"/>
        <c:crosses val="max"/>
        <c:crossBetween val="between"/>
      </c:valAx>
      <c:catAx>
        <c:axId val="92623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23550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krivulje'!$C$48:$C$99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krivulje'!$D$47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krivulje'!$B$48:$B$99</c:f>
            </c:numRef>
          </c:xVal>
          <c:yVal>
            <c:numRef>
              <c:f>'Regresijske krivulje'!$D$48:$D$99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240544"/>
        <c:axId val="926241104"/>
      </c:scatterChart>
      <c:valAx>
        <c:axId val="926240544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41104"/>
        <c:crosses val="autoZero"/>
        <c:crossBetween val="midCat"/>
        <c:majorUnit val="1"/>
      </c:valAx>
      <c:valAx>
        <c:axId val="926241104"/>
        <c:scaling>
          <c:orientation val="minMax"/>
          <c:max val="110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40544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krivulje'!$B$48:$B$63</c:f>
            </c:numRef>
          </c:xVal>
          <c:yVal>
            <c:numRef>
              <c:f>'Regresijske krivulje'!$C$48:$C$63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243904"/>
        <c:axId val="926244464"/>
      </c:scatterChart>
      <c:valAx>
        <c:axId val="926243904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44464"/>
        <c:crosses val="autoZero"/>
        <c:crossBetween val="midCat"/>
        <c:majorUnit val="0.2"/>
      </c:valAx>
      <c:valAx>
        <c:axId val="926244464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43904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krivulje'!$H$48:$H$99</c:f>
            </c:numRef>
          </c:xVal>
          <c:yVal>
            <c:numRef>
              <c:f>'Regresijske krivulje'!$I$48:$I$99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krivulje'!$H$48:$H$99</c:f>
            </c:numRef>
          </c:xVal>
          <c:yVal>
            <c:numRef>
              <c:f>'Regresijske krivulje'!$J$48:$J$99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247264"/>
        <c:axId val="926247824"/>
      </c:scatterChart>
      <c:valAx>
        <c:axId val="926247264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47824"/>
        <c:crosses val="autoZero"/>
        <c:crossBetween val="midCat"/>
        <c:majorUnit val="1"/>
      </c:valAx>
      <c:valAx>
        <c:axId val="926247824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47264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krivulje'!$H$48:$H$63</c:f>
            </c:numRef>
          </c:xVal>
          <c:yVal>
            <c:numRef>
              <c:f>'Regresijske krivulje'!$I$48:$I$63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250624"/>
        <c:axId val="926251184"/>
      </c:scatterChart>
      <c:valAx>
        <c:axId val="926250624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51184"/>
        <c:crosses val="autoZero"/>
        <c:crossBetween val="midCat"/>
        <c:majorUnit val="0.2"/>
      </c:valAx>
      <c:valAx>
        <c:axId val="926251184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26250624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13" workbookViewId="0" zoomToFit="1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3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258428</xdr:colOff>
      <xdr:row>44</xdr:row>
      <xdr:rowOff>72036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29</xdr:row>
      <xdr:rowOff>164225</xdr:rowOff>
    </xdr:from>
    <xdr:to>
      <xdr:col>6</xdr:col>
      <xdr:colOff>26275</xdr:colOff>
      <xdr:row>37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29</xdr:row>
      <xdr:rowOff>0</xdr:rowOff>
    </xdr:from>
    <xdr:to>
      <xdr:col>13</xdr:col>
      <xdr:colOff>61974</xdr:colOff>
      <xdr:row>44</xdr:row>
      <xdr:rowOff>72036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29</xdr:row>
      <xdr:rowOff>172640</xdr:rowOff>
    </xdr:from>
    <xdr:to>
      <xdr:col>12</xdr:col>
      <xdr:colOff>424313</xdr:colOff>
      <xdr:row>37</xdr:row>
      <xdr:rowOff>78441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29</xdr:row>
      <xdr:rowOff>0</xdr:rowOff>
    </xdr:from>
    <xdr:to>
      <xdr:col>26</xdr:col>
      <xdr:colOff>0</xdr:colOff>
      <xdr:row>47</xdr:row>
      <xdr:rowOff>11206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29</xdr:row>
      <xdr:rowOff>0</xdr:rowOff>
    </xdr:from>
    <xdr:to>
      <xdr:col>36</xdr:col>
      <xdr:colOff>0</xdr:colOff>
      <xdr:row>47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29</xdr:row>
      <xdr:rowOff>145679</xdr:rowOff>
    </xdr:from>
    <xdr:to>
      <xdr:col>25</xdr:col>
      <xdr:colOff>526677</xdr:colOff>
      <xdr:row>37</xdr:row>
      <xdr:rowOff>123266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29</xdr:row>
      <xdr:rowOff>134470</xdr:rowOff>
    </xdr:from>
    <xdr:to>
      <xdr:col>35</xdr:col>
      <xdr:colOff>526678</xdr:colOff>
      <xdr:row>38</xdr:row>
      <xdr:rowOff>44823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7412" cy="60690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593911</xdr:colOff>
      <xdr:row>51</xdr:row>
      <xdr:rowOff>33619</xdr:rowOff>
    </xdr:from>
    <xdr:to>
      <xdr:col>51</xdr:col>
      <xdr:colOff>459441</xdr:colOff>
      <xdr:row>67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68</xdr:row>
      <xdr:rowOff>0</xdr:rowOff>
    </xdr:from>
    <xdr:to>
      <xdr:col>51</xdr:col>
      <xdr:colOff>470647</xdr:colOff>
      <xdr:row>85</xdr:row>
      <xdr:rowOff>78441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P33"/>
  <sheetViews>
    <sheetView showZeros="0" workbookViewId="0">
      <selection activeCell="I9" sqref="I9:K9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3" t="s">
        <v>145</v>
      </c>
    </row>
    <row r="3" spans="1:16" ht="15.75" thickBot="1" x14ac:dyDescent="0.3"/>
    <row r="4" spans="1:16" ht="15" customHeight="1" x14ac:dyDescent="0.25">
      <c r="B4" s="228" t="s">
        <v>131</v>
      </c>
      <c r="C4" s="296" t="s">
        <v>0</v>
      </c>
      <c r="D4" s="297"/>
      <c r="E4" s="298"/>
      <c r="F4" s="299" t="s">
        <v>1</v>
      </c>
      <c r="G4" s="300"/>
      <c r="H4" s="301"/>
      <c r="I4" s="305" t="s">
        <v>2</v>
      </c>
      <c r="J4" s="306"/>
      <c r="K4" s="307"/>
      <c r="N4" s="32"/>
    </row>
    <row r="5" spans="1:16" ht="15.75" thickBot="1" x14ac:dyDescent="0.3">
      <c r="B5" s="222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223" t="s">
        <v>6</v>
      </c>
      <c r="O5" s="34"/>
      <c r="P5" s="34"/>
    </row>
    <row r="6" spans="1:16" ht="18.75" customHeight="1" x14ac:dyDescent="0.25">
      <c r="B6" s="3" t="s">
        <v>7</v>
      </c>
      <c r="C6" s="248">
        <v>102</v>
      </c>
      <c r="D6" s="5">
        <v>84.28</v>
      </c>
      <c r="E6" s="249">
        <v>77</v>
      </c>
      <c r="F6" s="218"/>
      <c r="G6" s="219"/>
      <c r="H6" s="219"/>
      <c r="I6" s="220">
        <f t="shared" ref="I6:K8" si="0">C6</f>
        <v>102</v>
      </c>
      <c r="J6" s="221">
        <f t="shared" si="0"/>
        <v>84.28</v>
      </c>
      <c r="K6" s="224">
        <f t="shared" si="0"/>
        <v>77</v>
      </c>
    </row>
    <row r="7" spans="1:16" ht="18.75" customHeight="1" x14ac:dyDescent="0.25">
      <c r="B7" s="8" t="s">
        <v>8</v>
      </c>
      <c r="C7" s="248">
        <v>110</v>
      </c>
      <c r="D7" s="5">
        <v>77.313541666666666</v>
      </c>
      <c r="E7" s="249">
        <v>67.53</v>
      </c>
      <c r="F7" s="6"/>
      <c r="G7" s="7"/>
      <c r="H7" s="7"/>
      <c r="I7" s="22">
        <f t="shared" si="0"/>
        <v>110</v>
      </c>
      <c r="J7" s="23">
        <f t="shared" si="0"/>
        <v>77.313541666666666</v>
      </c>
      <c r="K7" s="225">
        <f t="shared" si="0"/>
        <v>67.53</v>
      </c>
    </row>
    <row r="8" spans="1:16" ht="18.75" customHeight="1" x14ac:dyDescent="0.25">
      <c r="B8" s="8" t="s">
        <v>9</v>
      </c>
      <c r="C8" s="229">
        <v>88</v>
      </c>
      <c r="D8" s="230">
        <v>72.12</v>
      </c>
      <c r="E8" s="230">
        <v>63.48</v>
      </c>
      <c r="F8" s="9"/>
      <c r="G8" s="10"/>
      <c r="H8" s="10"/>
      <c r="I8" s="22">
        <f t="shared" si="0"/>
        <v>88</v>
      </c>
      <c r="J8" s="23">
        <f t="shared" si="0"/>
        <v>72.12</v>
      </c>
      <c r="K8" s="225">
        <f t="shared" si="0"/>
        <v>63.48</v>
      </c>
    </row>
    <row r="9" spans="1:16" ht="18.75" customHeight="1" x14ac:dyDescent="0.25">
      <c r="B9" s="8" t="s">
        <v>10</v>
      </c>
      <c r="C9" s="311">
        <f>E8</f>
        <v>63.48</v>
      </c>
      <c r="D9" s="312"/>
      <c r="E9" s="313"/>
      <c r="F9" s="9"/>
      <c r="G9" s="10"/>
      <c r="H9" s="10"/>
      <c r="I9" s="308">
        <f>C9</f>
        <v>63.48</v>
      </c>
      <c r="J9" s="309"/>
      <c r="K9" s="310"/>
    </row>
    <row r="10" spans="1:16" ht="18.75" customHeight="1" x14ac:dyDescent="0.25">
      <c r="B10" s="8" t="s">
        <v>11</v>
      </c>
      <c r="C10" s="314">
        <v>154.25</v>
      </c>
      <c r="D10" s="315"/>
      <c r="E10" s="316"/>
      <c r="F10" s="9"/>
      <c r="G10" s="10"/>
      <c r="H10" s="10"/>
      <c r="I10" s="308">
        <f>C10</f>
        <v>154.25</v>
      </c>
      <c r="J10" s="309"/>
      <c r="K10" s="310"/>
    </row>
    <row r="11" spans="1:16" ht="18.75" customHeight="1" x14ac:dyDescent="0.25">
      <c r="B11" s="8" t="s">
        <v>12</v>
      </c>
      <c r="C11" s="229">
        <v>95.562000000000026</v>
      </c>
      <c r="D11" s="230">
        <v>88.028099999999995</v>
      </c>
      <c r="E11" s="230">
        <v>63.610799999999998</v>
      </c>
      <c r="F11" s="11">
        <v>74.52</v>
      </c>
      <c r="G11" s="5">
        <v>67.59</v>
      </c>
      <c r="H11" s="5">
        <v>88.74</v>
      </c>
      <c r="I11" s="22">
        <f>C11+F11</f>
        <v>170.08200000000002</v>
      </c>
      <c r="J11" s="23">
        <f>D11+G11</f>
        <v>155.6181</v>
      </c>
      <c r="K11" s="225">
        <f>E11+H11</f>
        <v>152.35079999999999</v>
      </c>
    </row>
    <row r="12" spans="1:16" ht="18.75" customHeight="1" x14ac:dyDescent="0.25">
      <c r="B12" s="8" t="s">
        <v>13</v>
      </c>
      <c r="C12" s="314"/>
      <c r="D12" s="315"/>
      <c r="E12" s="316"/>
      <c r="F12" s="314">
        <v>54.73</v>
      </c>
      <c r="G12" s="315"/>
      <c r="H12" s="316"/>
      <c r="I12" s="308">
        <f>F12</f>
        <v>54.73</v>
      </c>
      <c r="J12" s="309"/>
      <c r="K12" s="310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2">
        <f>C13+F13</f>
        <v>197.85999999999999</v>
      </c>
      <c r="J13" s="23">
        <f>D13+G13</f>
        <v>111.05000000000001</v>
      </c>
      <c r="K13" s="225">
        <f>E13+H13</f>
        <v>91.3</v>
      </c>
    </row>
    <row r="14" spans="1:16" ht="18.75" customHeight="1" x14ac:dyDescent="0.25">
      <c r="B14" s="8" t="s">
        <v>15</v>
      </c>
      <c r="C14" s="314">
        <v>105.07</v>
      </c>
      <c r="D14" s="316"/>
      <c r="E14" s="5">
        <v>80.430000000000007</v>
      </c>
      <c r="F14" s="6"/>
      <c r="G14" s="7"/>
      <c r="H14" s="7"/>
      <c r="I14" s="317">
        <f>C14</f>
        <v>105.07</v>
      </c>
      <c r="J14" s="318"/>
      <c r="K14" s="225">
        <f>E14</f>
        <v>80.430000000000007</v>
      </c>
    </row>
    <row r="15" spans="1:16" ht="18.75" customHeight="1" x14ac:dyDescent="0.25">
      <c r="B15" s="8" t="s">
        <v>16</v>
      </c>
      <c r="C15" s="4">
        <v>70.319999999999993</v>
      </c>
      <c r="D15" s="5">
        <v>60.77</v>
      </c>
      <c r="E15" s="5">
        <v>53.7</v>
      </c>
      <c r="F15" s="6"/>
      <c r="G15" s="7"/>
      <c r="H15" s="7"/>
      <c r="I15" s="22">
        <f t="shared" ref="I15:K16" si="1">C15</f>
        <v>70.319999999999993</v>
      </c>
      <c r="J15" s="23">
        <f t="shared" si="1"/>
        <v>60.77</v>
      </c>
      <c r="K15" s="225">
        <f t="shared" si="1"/>
        <v>53.7</v>
      </c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2">
        <f t="shared" si="1"/>
        <v>69.930000000000007</v>
      </c>
      <c r="J16" s="23">
        <f t="shared" si="1"/>
        <v>53.7</v>
      </c>
      <c r="K16" s="225">
        <f t="shared" si="1"/>
        <v>49.2</v>
      </c>
    </row>
    <row r="17" spans="2:15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4"/>
      <c r="J17" s="25">
        <f>D17</f>
        <v>62.59</v>
      </c>
      <c r="K17" s="226">
        <f>E17</f>
        <v>60.09</v>
      </c>
    </row>
    <row r="18" spans="2:15" ht="18.75" customHeight="1" thickBot="1" x14ac:dyDescent="0.3"/>
    <row r="19" spans="2:15" ht="18.75" customHeight="1" thickBot="1" x14ac:dyDescent="0.3">
      <c r="B19" s="227" t="s">
        <v>139</v>
      </c>
      <c r="C19" s="296" t="s">
        <v>0</v>
      </c>
      <c r="D19" s="297"/>
      <c r="E19" s="297"/>
      <c r="F19" s="298"/>
      <c r="G19" s="299" t="s">
        <v>1</v>
      </c>
      <c r="H19" s="300"/>
      <c r="I19" s="300"/>
      <c r="J19" s="301"/>
      <c r="K19" s="302" t="s">
        <v>2</v>
      </c>
      <c r="L19" s="303"/>
      <c r="M19" s="303"/>
      <c r="N19" s="304"/>
    </row>
    <row r="20" spans="2:15" ht="18.75" customHeight="1" thickBot="1" x14ac:dyDescent="0.3">
      <c r="B20" s="222" t="s">
        <v>3</v>
      </c>
      <c r="C20" s="17" t="s">
        <v>4</v>
      </c>
      <c r="D20" s="18" t="s">
        <v>5</v>
      </c>
      <c r="E20" s="18" t="s">
        <v>21</v>
      </c>
      <c r="F20" s="18" t="s">
        <v>138</v>
      </c>
      <c r="G20" s="17" t="s">
        <v>4</v>
      </c>
      <c r="H20" s="18" t="s">
        <v>5</v>
      </c>
      <c r="I20" s="18" t="s">
        <v>21</v>
      </c>
      <c r="J20" s="18" t="s">
        <v>138</v>
      </c>
      <c r="K20" s="17" t="s">
        <v>4</v>
      </c>
      <c r="L20" s="18" t="s">
        <v>5</v>
      </c>
      <c r="M20" s="18" t="s">
        <v>21</v>
      </c>
      <c r="N20" s="18" t="s">
        <v>138</v>
      </c>
    </row>
    <row r="21" spans="2:15" ht="18.75" customHeight="1" x14ac:dyDescent="0.25">
      <c r="B21" s="20" t="s">
        <v>129</v>
      </c>
      <c r="C21" s="232">
        <v>96.72</v>
      </c>
      <c r="D21" s="232">
        <v>56.77</v>
      </c>
      <c r="E21" s="232">
        <v>32.01</v>
      </c>
      <c r="F21" s="232">
        <v>26.45</v>
      </c>
      <c r="G21" s="232">
        <v>70.680000000000007</v>
      </c>
      <c r="H21" s="232">
        <v>71.17</v>
      </c>
      <c r="I21" s="232">
        <v>57.04</v>
      </c>
      <c r="J21" s="232">
        <v>50.85</v>
      </c>
      <c r="K21" s="26">
        <f t="shared" ref="K21:N22" si="2">C21+G21</f>
        <v>167.4</v>
      </c>
      <c r="L21" s="27">
        <f>D21+H21</f>
        <v>127.94</v>
      </c>
      <c r="M21" s="27">
        <f t="shared" si="2"/>
        <v>89.05</v>
      </c>
      <c r="N21" s="28">
        <f t="shared" si="2"/>
        <v>77.3</v>
      </c>
    </row>
    <row r="22" spans="2:15" ht="18.75" customHeight="1" thickBot="1" x14ac:dyDescent="0.3">
      <c r="B22" s="21" t="s">
        <v>130</v>
      </c>
      <c r="C22" s="233">
        <v>70.069999999999993</v>
      </c>
      <c r="D22" s="233">
        <v>36.89</v>
      </c>
      <c r="E22" s="233">
        <v>23.47</v>
      </c>
      <c r="F22" s="233">
        <v>20.09</v>
      </c>
      <c r="G22" s="231">
        <f>G21</f>
        <v>70.680000000000007</v>
      </c>
      <c r="H22" s="234">
        <f t="shared" ref="H22:J22" si="3">H21</f>
        <v>71.17</v>
      </c>
      <c r="I22" s="234">
        <f t="shared" si="3"/>
        <v>57.04</v>
      </c>
      <c r="J22" s="19">
        <f t="shared" si="3"/>
        <v>50.85</v>
      </c>
      <c r="K22" s="29">
        <f t="shared" si="2"/>
        <v>140.75</v>
      </c>
      <c r="L22" s="30">
        <f>D22+H22</f>
        <v>108.06</v>
      </c>
      <c r="M22" s="30">
        <f t="shared" si="2"/>
        <v>80.509999999999991</v>
      </c>
      <c r="N22" s="31">
        <f t="shared" si="2"/>
        <v>70.94</v>
      </c>
    </row>
    <row r="23" spans="2:15" x14ac:dyDescent="0.25">
      <c r="C23" s="201"/>
      <c r="D23" s="201"/>
      <c r="E23" s="201"/>
      <c r="F23" s="201"/>
    </row>
    <row r="24" spans="2:15" x14ac:dyDescent="0.25">
      <c r="B24" s="53" t="s">
        <v>43</v>
      </c>
      <c r="C24" s="235">
        <v>64.010000000000005</v>
      </c>
      <c r="D24" s="54" t="s">
        <v>34</v>
      </c>
      <c r="E24" s="201"/>
      <c r="F24" s="201"/>
    </row>
    <row r="25" spans="2:15" ht="15.75" x14ac:dyDescent="0.25">
      <c r="B25" s="203" t="s">
        <v>131</v>
      </c>
      <c r="I25" s="203" t="s">
        <v>45</v>
      </c>
    </row>
    <row r="27" spans="2:15" ht="15.75" thickBot="1" x14ac:dyDescent="0.3">
      <c r="B27" s="189">
        <v>3</v>
      </c>
      <c r="N27">
        <v>2</v>
      </c>
    </row>
    <row r="28" spans="2:15" ht="15.75" thickBot="1" x14ac:dyDescent="0.3">
      <c r="C28" s="190"/>
      <c r="D28" s="198" t="s">
        <v>4</v>
      </c>
      <c r="E28" s="199" t="s">
        <v>5</v>
      </c>
      <c r="F28" s="200" t="s">
        <v>6</v>
      </c>
      <c r="K28" s="205"/>
      <c r="L28" s="204" t="s">
        <v>4</v>
      </c>
      <c r="M28" s="202" t="s">
        <v>5</v>
      </c>
      <c r="N28" s="216" t="s">
        <v>21</v>
      </c>
      <c r="O28" s="217" t="s">
        <v>138</v>
      </c>
    </row>
    <row r="29" spans="2:15" x14ac:dyDescent="0.25">
      <c r="C29" s="191" t="s">
        <v>25</v>
      </c>
      <c r="D29" s="193">
        <f ca="1">OFFSET(C$5,$B$27,0)</f>
        <v>88</v>
      </c>
      <c r="E29" s="194">
        <f ca="1">IF(OFFSET(D$5,$B$27,0)=0,D29,OFFSET(D$5,$B$27,0))</f>
        <v>72.12</v>
      </c>
      <c r="F29" s="253">
        <f ca="1">IF(OFFSET(E$5,$B$27,0)=0,E29,OFFSET(E$5,$B$27,0))</f>
        <v>63.48</v>
      </c>
      <c r="K29" s="192" t="s">
        <v>25</v>
      </c>
      <c r="L29" s="196">
        <f ca="1">OFFSET(C$20,$N$27,0)</f>
        <v>70.069999999999993</v>
      </c>
      <c r="M29" s="197">
        <f t="shared" ref="M29:O29" ca="1" si="4">OFFSET(D$20,$N$27,0)</f>
        <v>36.89</v>
      </c>
      <c r="N29" s="197">
        <f t="shared" ca="1" si="4"/>
        <v>23.47</v>
      </c>
      <c r="O29" s="213">
        <f t="shared" ca="1" si="4"/>
        <v>20.09</v>
      </c>
    </row>
    <row r="30" spans="2:15" ht="15.75" thickBot="1" x14ac:dyDescent="0.3">
      <c r="C30" s="191" t="s">
        <v>39</v>
      </c>
      <c r="D30" s="193">
        <f ca="1">OFFSET(F$5,$B$27,0)</f>
        <v>0</v>
      </c>
      <c r="E30" s="194">
        <f ca="1">OFFSET(G$5,$B$27,0)</f>
        <v>0</v>
      </c>
      <c r="F30" s="195">
        <f ca="1">OFFSET(H$5,$B$27,0)</f>
        <v>0</v>
      </c>
      <c r="K30" s="206" t="s">
        <v>39</v>
      </c>
      <c r="L30" s="207">
        <f ca="1">OFFSET(G$20,$N$27,0)</f>
        <v>70.680000000000007</v>
      </c>
      <c r="M30" s="208">
        <f t="shared" ref="M30:O30" ca="1" si="5">OFFSET(H$20,$N$27,0)</f>
        <v>71.17</v>
      </c>
      <c r="N30" s="208">
        <f t="shared" ca="1" si="5"/>
        <v>57.04</v>
      </c>
      <c r="O30" s="214">
        <f t="shared" ca="1" si="5"/>
        <v>50.85</v>
      </c>
    </row>
    <row r="31" spans="2:15" ht="15.75" thickBot="1" x14ac:dyDescent="0.3">
      <c r="C31" s="209" t="s">
        <v>33</v>
      </c>
      <c r="D31" s="210">
        <f ca="1">SUM(D29:D30)</f>
        <v>88</v>
      </c>
      <c r="E31" s="210">
        <f t="shared" ref="E31:F31" ca="1" si="6">SUM(E29:E30)</f>
        <v>72.12</v>
      </c>
      <c r="F31" s="215">
        <f t="shared" ca="1" si="6"/>
        <v>63.48</v>
      </c>
      <c r="K31" s="209" t="s">
        <v>33</v>
      </c>
      <c r="L31" s="210">
        <f ca="1">OFFSET(K$20,$N$27,0)</f>
        <v>140.75</v>
      </c>
      <c r="M31" s="211">
        <f ca="1">OFFSET(L$20,$N$27,0)</f>
        <v>108.06</v>
      </c>
      <c r="N31" s="211">
        <f t="shared" ref="N31:O31" ca="1" si="7">OFFSET(M$20,$N$27,0)</f>
        <v>80.509999999999991</v>
      </c>
      <c r="O31" s="212">
        <f t="shared" ca="1" si="7"/>
        <v>70.94</v>
      </c>
    </row>
    <row r="33" spans="5:5" x14ac:dyDescent="0.25">
      <c r="E33" s="201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BD322"/>
  <sheetViews>
    <sheetView tabSelected="1" zoomScale="85" zoomScaleNormal="85" workbookViewId="0">
      <selection activeCell="C6" sqref="C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1" width="11.425781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56" ht="39" customHeight="1" x14ac:dyDescent="0.55000000000000004">
      <c r="A1" s="268" t="s">
        <v>144</v>
      </c>
      <c r="B1" s="256"/>
      <c r="C1" s="256"/>
      <c r="D1" s="256"/>
      <c r="E1" s="256"/>
      <c r="F1" s="256"/>
      <c r="G1" s="256"/>
      <c r="H1" s="256"/>
      <c r="I1" s="256"/>
      <c r="J1" s="256"/>
      <c r="K1" s="269"/>
      <c r="L1" s="270" t="s">
        <v>42</v>
      </c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4"/>
    </row>
    <row r="2" spans="1:56" ht="22.5" customHeight="1" x14ac:dyDescent="0.25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54"/>
    </row>
    <row r="3" spans="1:56" ht="18" x14ac:dyDescent="0.25">
      <c r="A3" s="271" t="s">
        <v>7</v>
      </c>
      <c r="B3" s="256"/>
      <c r="C3" s="256"/>
      <c r="D3" s="256"/>
      <c r="E3" s="256"/>
      <c r="F3" s="256"/>
      <c r="G3" s="271" t="s">
        <v>9</v>
      </c>
      <c r="H3" s="256"/>
      <c r="I3" s="256"/>
      <c r="J3" s="256"/>
      <c r="K3" s="256"/>
      <c r="L3" s="256"/>
      <c r="M3" s="271" t="s">
        <v>20</v>
      </c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4"/>
    </row>
    <row r="4" spans="1:56" ht="18.75" x14ac:dyDescent="0.3">
      <c r="A4" s="271"/>
      <c r="B4" s="256"/>
      <c r="C4" s="256"/>
      <c r="D4" s="256"/>
      <c r="E4" s="256"/>
      <c r="F4" s="256"/>
      <c r="G4" s="271"/>
      <c r="H4" s="256"/>
      <c r="I4" s="256"/>
      <c r="J4" s="256"/>
      <c r="K4" s="256"/>
      <c r="L4" s="256"/>
      <c r="M4" s="271"/>
      <c r="N4" s="272" t="s">
        <v>41</v>
      </c>
      <c r="O4" s="256"/>
      <c r="P4" s="256"/>
      <c r="Q4" s="256"/>
      <c r="R4" s="256"/>
      <c r="S4" s="271"/>
      <c r="T4" s="272" t="s">
        <v>19</v>
      </c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4"/>
    </row>
    <row r="5" spans="1:56" ht="25.5" customHeight="1" x14ac:dyDescent="0.25">
      <c r="A5" s="256"/>
      <c r="B5" s="255" t="s">
        <v>37</v>
      </c>
      <c r="C5" s="256"/>
      <c r="D5" s="256"/>
      <c r="E5" s="256"/>
      <c r="F5" s="256"/>
      <c r="G5" s="256"/>
      <c r="H5" s="255" t="s">
        <v>38</v>
      </c>
      <c r="I5" s="256"/>
      <c r="J5" s="256"/>
      <c r="K5" s="256"/>
      <c r="L5" s="256"/>
      <c r="M5" s="256"/>
      <c r="N5" s="255" t="s">
        <v>40</v>
      </c>
      <c r="O5" s="256"/>
      <c r="P5" s="256"/>
      <c r="Q5" s="256"/>
      <c r="R5" s="256"/>
      <c r="S5" s="256"/>
      <c r="T5" s="255" t="s">
        <v>40</v>
      </c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4"/>
    </row>
    <row r="6" spans="1:56" ht="33" customHeight="1" x14ac:dyDescent="0.45">
      <c r="A6" s="256"/>
      <c r="B6" s="257" t="s">
        <v>36</v>
      </c>
      <c r="C6" s="258">
        <v>1</v>
      </c>
      <c r="D6" s="273" t="s">
        <v>35</v>
      </c>
      <c r="E6" s="256"/>
      <c r="F6" s="256"/>
      <c r="G6" s="256"/>
      <c r="H6" s="257" t="s">
        <v>36</v>
      </c>
      <c r="I6" s="258">
        <v>1</v>
      </c>
      <c r="J6" s="273" t="s">
        <v>35</v>
      </c>
      <c r="K6" s="256"/>
      <c r="L6" s="256"/>
      <c r="M6" s="256"/>
      <c r="N6" s="257" t="s">
        <v>36</v>
      </c>
      <c r="O6" s="258">
        <v>1</v>
      </c>
      <c r="P6" s="273" t="s">
        <v>35</v>
      </c>
      <c r="Q6" s="256"/>
      <c r="R6" s="256"/>
      <c r="S6" s="256"/>
      <c r="T6" s="257" t="s">
        <v>36</v>
      </c>
      <c r="U6" s="258">
        <v>1</v>
      </c>
      <c r="V6" s="273" t="s">
        <v>35</v>
      </c>
      <c r="W6" s="256"/>
      <c r="X6" s="256"/>
      <c r="Y6" s="256"/>
      <c r="Z6" s="256"/>
      <c r="AA6" s="256"/>
      <c r="AB6" s="256"/>
      <c r="AC6" s="256"/>
      <c r="AD6" s="256"/>
      <c r="AE6" s="254"/>
      <c r="AF6" s="254"/>
      <c r="AG6" s="254"/>
      <c r="AH6" s="254"/>
      <c r="AI6" s="254"/>
      <c r="AJ6" s="254"/>
      <c r="AK6" s="254"/>
      <c r="AL6" s="254"/>
      <c r="AM6" s="254"/>
    </row>
    <row r="7" spans="1:56" ht="33" customHeight="1" x14ac:dyDescent="0.35">
      <c r="A7" s="256"/>
      <c r="B7" s="259" t="s">
        <v>33</v>
      </c>
      <c r="C7" s="260">
        <f>ROUND(IF(C6&gt;0.049,C13*C6^C14,C22),2)</f>
        <v>80.7</v>
      </c>
      <c r="D7" s="261" t="s">
        <v>34</v>
      </c>
      <c r="E7" s="256"/>
      <c r="F7" s="256"/>
      <c r="G7" s="256"/>
      <c r="H7" s="259" t="s">
        <v>33</v>
      </c>
      <c r="I7" s="260">
        <f>ROUND(IF(I6&gt;0.011,I13*I6^I14,I22),2)</f>
        <v>67.39</v>
      </c>
      <c r="J7" s="261" t="s">
        <v>34</v>
      </c>
      <c r="K7" s="256"/>
      <c r="L7" s="256"/>
      <c r="M7" s="256"/>
      <c r="N7" s="262" t="s">
        <v>25</v>
      </c>
      <c r="O7" s="263">
        <f>ROUND(IF(O6&gt;0.005,O13*O6^O14,O22),2)</f>
        <v>38.97</v>
      </c>
      <c r="P7" s="264" t="s">
        <v>34</v>
      </c>
      <c r="Q7" s="256"/>
      <c r="R7" s="256"/>
      <c r="S7" s="256"/>
      <c r="T7" s="262" t="s">
        <v>25</v>
      </c>
      <c r="U7" s="263">
        <f>ROUND(IF(U6&gt;0.005,U13*U6^U14,U22),2)</f>
        <v>28.87</v>
      </c>
      <c r="V7" s="264" t="s">
        <v>34</v>
      </c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</row>
    <row r="8" spans="1:56" ht="21" x14ac:dyDescent="0.35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62" t="s">
        <v>39</v>
      </c>
      <c r="O8" s="263">
        <f>ROUND(IF(O6&gt;0.005,P13*O6^P14,O31),2)</f>
        <v>57.49</v>
      </c>
      <c r="P8" s="264" t="s">
        <v>34</v>
      </c>
      <c r="Q8" s="256"/>
      <c r="R8" s="256"/>
      <c r="S8" s="256"/>
      <c r="T8" s="262" t="s">
        <v>39</v>
      </c>
      <c r="U8" s="263">
        <f>ROUND(IF(U6&gt;0.005,V13*U6^V14,O31),2)</f>
        <v>57.49</v>
      </c>
      <c r="V8" s="264" t="s">
        <v>34</v>
      </c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</row>
    <row r="9" spans="1:56" ht="23.25" x14ac:dyDescent="0.35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65" t="s">
        <v>33</v>
      </c>
      <c r="O9" s="266">
        <f>SUM(O7:O8)</f>
        <v>96.460000000000008</v>
      </c>
      <c r="P9" s="267" t="s">
        <v>34</v>
      </c>
      <c r="Q9" s="256"/>
      <c r="R9" s="256"/>
      <c r="S9" s="256"/>
      <c r="T9" s="265" t="s">
        <v>33</v>
      </c>
      <c r="U9" s="266">
        <f>SUM(U7:U8)</f>
        <v>86.36</v>
      </c>
      <c r="V9" s="267" t="s">
        <v>34</v>
      </c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6"/>
      <c r="BD9" s="236"/>
    </row>
    <row r="10" spans="1:56" x14ac:dyDescent="0.2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</row>
    <row r="11" spans="1:56" x14ac:dyDescent="0.2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</row>
    <row r="12" spans="1:56" ht="18.75" hidden="1" x14ac:dyDescent="0.3">
      <c r="A12" s="256"/>
      <c r="B12" s="256"/>
      <c r="C12" s="274" t="s">
        <v>25</v>
      </c>
      <c r="D12" s="256"/>
      <c r="E12" s="256"/>
      <c r="F12" s="256"/>
      <c r="G12" s="256"/>
      <c r="H12" s="256"/>
      <c r="I12" s="274" t="s">
        <v>25</v>
      </c>
      <c r="J12" s="256"/>
      <c r="K12" s="256"/>
      <c r="L12" s="256"/>
      <c r="M12" s="256"/>
      <c r="N12" s="256"/>
      <c r="O12" s="274" t="s">
        <v>25</v>
      </c>
      <c r="P12" s="274" t="s">
        <v>39</v>
      </c>
      <c r="Q12" s="256"/>
      <c r="R12" s="256"/>
      <c r="S12" s="256"/>
      <c r="T12" s="256"/>
      <c r="U12" s="274" t="s">
        <v>25</v>
      </c>
      <c r="V12" s="274" t="s">
        <v>39</v>
      </c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</row>
    <row r="13" spans="1:56" ht="18" hidden="1" x14ac:dyDescent="0.25">
      <c r="A13" s="256"/>
      <c r="B13" s="275" t="s">
        <v>22</v>
      </c>
      <c r="C13" s="276">
        <f>ROUND(EXP((1/E20)*SUM(C24:E24)-(C14/E20)*SUM(C23:E23)),3)</f>
        <v>80.700999999999993</v>
      </c>
      <c r="D13" s="256"/>
      <c r="E13" s="256"/>
      <c r="F13" s="256"/>
      <c r="G13" s="256"/>
      <c r="H13" s="275" t="s">
        <v>22</v>
      </c>
      <c r="I13" s="276">
        <f>ROUND(EXP((1/K20)*SUM(I24:K24)-(I14/K20)*SUM(I23:K23)),3)</f>
        <v>67.385999999999996</v>
      </c>
      <c r="J13" s="256"/>
      <c r="K13" s="256"/>
      <c r="L13" s="256"/>
      <c r="M13" s="256"/>
      <c r="N13" s="275" t="s">
        <v>22</v>
      </c>
      <c r="O13" s="276">
        <f>ROUND(EXP((1/Q20)*SUM(O24:Q24)-(O14/Q20)*SUM(O23:Q23)),3)</f>
        <v>38.973999999999997</v>
      </c>
      <c r="P13" s="276">
        <f>ROUND(EXP((1/Q29)*SUM(O33:Q33)-(P14/Q29)*SUM(O32:Q32)),3)</f>
        <v>57.491</v>
      </c>
      <c r="Q13" s="256"/>
      <c r="R13" s="256"/>
      <c r="S13" s="256"/>
      <c r="T13" s="275" t="s">
        <v>22</v>
      </c>
      <c r="U13" s="276">
        <f>ROUND(EXP((1/W20)*SUM(U24:W24)-(U14/W20)*SUM(U23:W23)),3)</f>
        <v>28.872</v>
      </c>
      <c r="V13" s="276">
        <f>P13</f>
        <v>57.491</v>
      </c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</row>
    <row r="14" spans="1:56" ht="18" hidden="1" x14ac:dyDescent="0.25">
      <c r="A14" s="256"/>
      <c r="B14" s="275" t="s">
        <v>23</v>
      </c>
      <c r="C14" s="276">
        <f>ROUND((SUM(C25:E25)-(1/E20)*SUM(C23:E23)*SUM(C24:E24))/(SUM(C26:E26)-(1/E20)*SUM(C23:E23)^2),3)</f>
        <v>-7.6999999999999999E-2</v>
      </c>
      <c r="D14" s="256"/>
      <c r="E14" s="256"/>
      <c r="F14" s="256"/>
      <c r="G14" s="256"/>
      <c r="H14" s="275" t="s">
        <v>23</v>
      </c>
      <c r="I14" s="276">
        <f>ROUND((SUM(I25:K25)-(1/K20)*SUM(I23:K23)*SUM(I24:K24))/(SUM(I26:K26)-(1/K20)*SUM(I23:K23)^2),3)</f>
        <v>-6.0999999999999999E-2</v>
      </c>
      <c r="J14" s="256"/>
      <c r="K14" s="256"/>
      <c r="L14" s="256"/>
      <c r="M14" s="256"/>
      <c r="N14" s="275" t="s">
        <v>23</v>
      </c>
      <c r="O14" s="276">
        <f>ROUND((SUM(O25:Q25)-(1/Q20)*SUM(O23:Q23)*SUM(O24:Q24))/(SUM(O26:Q26)-(1/Q20)*SUM(O23:Q23)^2),3)</f>
        <v>-0.17100000000000001</v>
      </c>
      <c r="P14" s="276">
        <f>ROUND((SUM(O34:Q34)-(1/Q29)*SUM(O32:Q32)*SUM(O33:Q33))/(SUM(O35:Q35)-(1/Q29)*SUM(O32:Q32)^2),3)</f>
        <v>-0.04</v>
      </c>
      <c r="Q14" s="256"/>
      <c r="R14" s="256"/>
      <c r="S14" s="256"/>
      <c r="T14" s="275" t="s">
        <v>23</v>
      </c>
      <c r="U14" s="276">
        <f>ROUND((SUM(U25:W25)-(1/W20)*SUM(U23:W23)*SUM(U24:W24))/(SUM(U26:W26)-(1/W20)*SUM(U23:W23)^2),3)</f>
        <v>-0.16700000000000001</v>
      </c>
      <c r="V14" s="276">
        <f>P14</f>
        <v>-0.04</v>
      </c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</row>
    <row r="15" spans="1:56" hidden="1" x14ac:dyDescent="0.25">
      <c r="A15" s="256"/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</row>
    <row r="16" spans="1:56" hidden="1" x14ac:dyDescent="0.25">
      <c r="A16" s="256"/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</row>
    <row r="17" spans="1:56" hidden="1" x14ac:dyDescent="0.25">
      <c r="A17" s="256"/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</row>
    <row r="18" spans="1:56" hidden="1" x14ac:dyDescent="0.25">
      <c r="A18" s="256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</row>
    <row r="19" spans="1:56" s="36" customFormat="1" ht="15.75" hidden="1" x14ac:dyDescent="0.25">
      <c r="A19" s="277" t="s">
        <v>24</v>
      </c>
      <c r="B19" s="278"/>
      <c r="C19" s="278"/>
      <c r="D19" s="278"/>
      <c r="E19" s="278"/>
      <c r="F19" s="278"/>
      <c r="G19" s="277" t="s">
        <v>24</v>
      </c>
      <c r="H19" s="278"/>
      <c r="I19" s="278"/>
      <c r="J19" s="278"/>
      <c r="K19" s="278"/>
      <c r="L19" s="278"/>
      <c r="M19" s="277" t="s">
        <v>24</v>
      </c>
      <c r="N19" s="278"/>
      <c r="O19" s="278"/>
      <c r="P19" s="278"/>
      <c r="Q19" s="278"/>
      <c r="R19" s="278"/>
      <c r="S19" s="277" t="s">
        <v>24</v>
      </c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</row>
    <row r="20" spans="1:56" hidden="1" x14ac:dyDescent="0.25">
      <c r="A20" s="256"/>
      <c r="B20" s="279" t="s">
        <v>25</v>
      </c>
      <c r="C20" s="280">
        <v>1</v>
      </c>
      <c r="D20" s="280">
        <v>2</v>
      </c>
      <c r="E20" s="280">
        <v>3</v>
      </c>
      <c r="F20" s="256"/>
      <c r="G20" s="256"/>
      <c r="H20" s="279" t="s">
        <v>25</v>
      </c>
      <c r="I20" s="280">
        <v>1</v>
      </c>
      <c r="J20" s="280">
        <v>2</v>
      </c>
      <c r="K20" s="280">
        <v>3</v>
      </c>
      <c r="L20" s="256"/>
      <c r="M20" s="256"/>
      <c r="N20" s="279" t="s">
        <v>25</v>
      </c>
      <c r="O20" s="280">
        <v>1</v>
      </c>
      <c r="P20" s="280">
        <v>2</v>
      </c>
      <c r="Q20" s="280">
        <v>3</v>
      </c>
      <c r="R20" s="256"/>
      <c r="S20" s="256"/>
      <c r="T20" s="279" t="s">
        <v>25</v>
      </c>
      <c r="U20" s="280">
        <v>1</v>
      </c>
      <c r="V20" s="280">
        <v>2</v>
      </c>
      <c r="W20" s="280">
        <v>3</v>
      </c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</row>
    <row r="21" spans="1:56" ht="18" hidden="1" x14ac:dyDescent="0.35">
      <c r="A21" s="269" t="s">
        <v>32</v>
      </c>
      <c r="B21" s="281" t="s">
        <v>26</v>
      </c>
      <c r="C21" s="282">
        <v>0.05</v>
      </c>
      <c r="D21" s="283">
        <v>0.5</v>
      </c>
      <c r="E21" s="283">
        <v>2</v>
      </c>
      <c r="F21" s="256"/>
      <c r="G21" s="269" t="s">
        <v>32</v>
      </c>
      <c r="H21" s="281" t="s">
        <v>26</v>
      </c>
      <c r="I21" s="282">
        <v>1.0999999999999999E-2</v>
      </c>
      <c r="J21" s="282">
        <v>0.5</v>
      </c>
      <c r="K21" s="282">
        <v>2</v>
      </c>
      <c r="L21" s="256"/>
      <c r="M21" s="269" t="s">
        <v>32</v>
      </c>
      <c r="N21" s="281" t="s">
        <v>26</v>
      </c>
      <c r="O21" s="282">
        <v>5.0000000000000001E-3</v>
      </c>
      <c r="P21" s="282">
        <v>3</v>
      </c>
      <c r="Q21" s="282">
        <v>10</v>
      </c>
      <c r="R21" s="256"/>
      <c r="S21" s="269" t="s">
        <v>32</v>
      </c>
      <c r="T21" s="281" t="s">
        <v>26</v>
      </c>
      <c r="U21" s="282">
        <v>5.0000000000000001E-3</v>
      </c>
      <c r="V21" s="282">
        <v>3</v>
      </c>
      <c r="W21" s="282">
        <v>10</v>
      </c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</row>
    <row r="22" spans="1:56" hidden="1" x14ac:dyDescent="0.25">
      <c r="A22" s="269" t="s">
        <v>25</v>
      </c>
      <c r="B22" s="281" t="s">
        <v>27</v>
      </c>
      <c r="C22" s="284">
        <f>RSEE_razredi!C6</f>
        <v>102</v>
      </c>
      <c r="D22" s="284">
        <f>RSEE_razredi!D6</f>
        <v>84.28</v>
      </c>
      <c r="E22" s="284">
        <f>RSEE_razredi!E6</f>
        <v>77</v>
      </c>
      <c r="F22" s="256"/>
      <c r="G22" s="269" t="s">
        <v>25</v>
      </c>
      <c r="H22" s="281" t="s">
        <v>27</v>
      </c>
      <c r="I22" s="284">
        <f>RSEE_razredi!C8</f>
        <v>88</v>
      </c>
      <c r="J22" s="284">
        <f>RSEE_razredi!D8</f>
        <v>72.12</v>
      </c>
      <c r="K22" s="284">
        <f>RSEE_razredi!E8</f>
        <v>63.48</v>
      </c>
      <c r="L22" s="256"/>
      <c r="M22" s="269" t="s">
        <v>25</v>
      </c>
      <c r="N22" s="281" t="s">
        <v>27</v>
      </c>
      <c r="O22" s="284">
        <f>RSEE_razredi!C21</f>
        <v>96.72</v>
      </c>
      <c r="P22" s="284">
        <f>RSEE_razredi!E21</f>
        <v>32.01</v>
      </c>
      <c r="Q22" s="284">
        <f>RSEE_razredi!F21</f>
        <v>26.45</v>
      </c>
      <c r="R22" s="256"/>
      <c r="S22" s="269" t="s">
        <v>25</v>
      </c>
      <c r="T22" s="281" t="s">
        <v>27</v>
      </c>
      <c r="U22" s="284">
        <f>RSEE_razredi!C22</f>
        <v>70.069999999999993</v>
      </c>
      <c r="V22" s="284">
        <f>RSEE_razredi!E22</f>
        <v>23.47</v>
      </c>
      <c r="W22" s="284">
        <f>RSEE_razredi!F22</f>
        <v>20.09</v>
      </c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</row>
    <row r="23" spans="1:56" hidden="1" x14ac:dyDescent="0.25">
      <c r="A23" s="256"/>
      <c r="B23" s="285" t="s">
        <v>28</v>
      </c>
      <c r="C23" s="284">
        <f t="shared" ref="C23:E24" si="0">LN(C21)</f>
        <v>-2.9957322735539909</v>
      </c>
      <c r="D23" s="284">
        <f t="shared" si="0"/>
        <v>-0.69314718055994529</v>
      </c>
      <c r="E23" s="284">
        <f t="shared" si="0"/>
        <v>0.69314718055994529</v>
      </c>
      <c r="F23" s="256"/>
      <c r="G23" s="256"/>
      <c r="H23" s="285" t="s">
        <v>28</v>
      </c>
      <c r="I23" s="284">
        <f t="shared" ref="I23:K24" si="1">LN(I21)</f>
        <v>-4.5098600061837661</v>
      </c>
      <c r="J23" s="284">
        <f t="shared" si="1"/>
        <v>-0.69314718055994529</v>
      </c>
      <c r="K23" s="284">
        <f t="shared" si="1"/>
        <v>0.69314718055994529</v>
      </c>
      <c r="L23" s="256"/>
      <c r="M23" s="256"/>
      <c r="N23" s="285" t="s">
        <v>28</v>
      </c>
      <c r="O23" s="284">
        <f t="shared" ref="O23:Q24" si="2">LN(O21)</f>
        <v>-5.2983173665480363</v>
      </c>
      <c r="P23" s="284">
        <f t="shared" si="2"/>
        <v>1.0986122886681098</v>
      </c>
      <c r="Q23" s="284">
        <f t="shared" si="2"/>
        <v>2.3025850929940459</v>
      </c>
      <c r="R23" s="256"/>
      <c r="S23" s="256"/>
      <c r="T23" s="285" t="s">
        <v>28</v>
      </c>
      <c r="U23" s="284">
        <f t="shared" ref="U23:W24" si="3">LN(U21)</f>
        <v>-5.2983173665480363</v>
      </c>
      <c r="V23" s="284">
        <f t="shared" si="3"/>
        <v>1.0986122886681098</v>
      </c>
      <c r="W23" s="284">
        <f t="shared" si="3"/>
        <v>2.3025850929940459</v>
      </c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</row>
    <row r="24" spans="1:56" hidden="1" x14ac:dyDescent="0.25">
      <c r="A24" s="256"/>
      <c r="B24" s="285" t="s">
        <v>29</v>
      </c>
      <c r="C24" s="284">
        <f t="shared" si="0"/>
        <v>4.6249728132842707</v>
      </c>
      <c r="D24" s="284">
        <f t="shared" si="0"/>
        <v>4.4341445889359887</v>
      </c>
      <c r="E24" s="284">
        <f t="shared" si="0"/>
        <v>4.3438054218536841</v>
      </c>
      <c r="F24" s="256"/>
      <c r="G24" s="256"/>
      <c r="H24" s="285" t="s">
        <v>29</v>
      </c>
      <c r="I24" s="284">
        <f t="shared" si="1"/>
        <v>4.4773368144782069</v>
      </c>
      <c r="J24" s="284">
        <f t="shared" si="1"/>
        <v>4.2783313983351166</v>
      </c>
      <c r="K24" s="284">
        <f t="shared" si="1"/>
        <v>4.1507248956582083</v>
      </c>
      <c r="L24" s="256"/>
      <c r="M24" s="256"/>
      <c r="N24" s="285" t="s">
        <v>29</v>
      </c>
      <c r="O24" s="284">
        <f t="shared" si="2"/>
        <v>4.571820206306537</v>
      </c>
      <c r="P24" s="284">
        <f t="shared" si="2"/>
        <v>3.4660483539817717</v>
      </c>
      <c r="Q24" s="284">
        <f t="shared" si="2"/>
        <v>3.2752561583043085</v>
      </c>
      <c r="R24" s="256"/>
      <c r="S24" s="256"/>
      <c r="T24" s="285" t="s">
        <v>29</v>
      </c>
      <c r="U24" s="284">
        <f t="shared" si="3"/>
        <v>4.2494947423824421</v>
      </c>
      <c r="V24" s="284">
        <f t="shared" si="3"/>
        <v>3.1557230098629323</v>
      </c>
      <c r="W24" s="284">
        <f t="shared" si="3"/>
        <v>3.0002221788268431</v>
      </c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</row>
    <row r="25" spans="1:56" hidden="1" x14ac:dyDescent="0.25">
      <c r="A25" s="256"/>
      <c r="B25" s="285" t="s">
        <v>30</v>
      </c>
      <c r="C25" s="284">
        <f>C24*C23</f>
        <v>-13.855180321065486</v>
      </c>
      <c r="D25" s="284">
        <f>D24*D23</f>
        <v>-3.073514820016118</v>
      </c>
      <c r="E25" s="284">
        <f>E24*E23</f>
        <v>3.010896481058885</v>
      </c>
      <c r="F25" s="256"/>
      <c r="G25" s="256"/>
      <c r="H25" s="285" t="s">
        <v>30</v>
      </c>
      <c r="I25" s="284">
        <f>I24*I23</f>
        <v>-20.192162233829489</v>
      </c>
      <c r="J25" s="284">
        <f>J24*J23</f>
        <v>-2.9655133462570742</v>
      </c>
      <c r="K25" s="284">
        <f>K24*K23</f>
        <v>2.8770632587054603</v>
      </c>
      <c r="L25" s="256"/>
      <c r="M25" s="256"/>
      <c r="N25" s="285" t="s">
        <v>30</v>
      </c>
      <c r="O25" s="284">
        <f>O24*O23</f>
        <v>-24.22295439580915</v>
      </c>
      <c r="P25" s="284">
        <f>P24*P23</f>
        <v>3.8078433148022488</v>
      </c>
      <c r="Q25" s="284">
        <f>Q24*Q23</f>
        <v>7.5415560058484479</v>
      </c>
      <c r="R25" s="256"/>
      <c r="S25" s="256"/>
      <c r="T25" s="285" t="s">
        <v>30</v>
      </c>
      <c r="U25" s="284">
        <f>U24*U23</f>
        <v>-22.515171792619466</v>
      </c>
      <c r="V25" s="284">
        <f>V24*V23</f>
        <v>3.4669160782681319</v>
      </c>
      <c r="W25" s="284">
        <f>W24*W23</f>
        <v>6.9082668646368051</v>
      </c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</row>
    <row r="26" spans="1:56" hidden="1" x14ac:dyDescent="0.25">
      <c r="A26" s="256"/>
      <c r="B26" s="285" t="s">
        <v>31</v>
      </c>
      <c r="C26" s="284">
        <f t="shared" ref="C26:E27" si="4">C23*C23</f>
        <v>8.9744118548129634</v>
      </c>
      <c r="D26" s="284">
        <f t="shared" si="4"/>
        <v>0.48045301391820139</v>
      </c>
      <c r="E26" s="284">
        <f t="shared" si="4"/>
        <v>0.48045301391820139</v>
      </c>
      <c r="F26" s="256"/>
      <c r="G26" s="256"/>
      <c r="H26" s="285" t="s">
        <v>31</v>
      </c>
      <c r="I26" s="284">
        <f t="shared" ref="I26:K27" si="5">I23*I23</f>
        <v>20.338837275375838</v>
      </c>
      <c r="J26" s="284">
        <f t="shared" si="5"/>
        <v>0.48045301391820139</v>
      </c>
      <c r="K26" s="284">
        <f t="shared" si="5"/>
        <v>0.48045301391820139</v>
      </c>
      <c r="L26" s="256"/>
      <c r="M26" s="256"/>
      <c r="N26" s="285" t="s">
        <v>31</v>
      </c>
      <c r="O26" s="284">
        <f t="shared" ref="O26:Q27" si="6">O23*O23</f>
        <v>28.072166916664518</v>
      </c>
      <c r="P26" s="284">
        <f t="shared" si="6"/>
        <v>1.2069489608125821</v>
      </c>
      <c r="Q26" s="284">
        <f t="shared" si="6"/>
        <v>5.3018981104783993</v>
      </c>
      <c r="R26" s="256"/>
      <c r="S26" s="256"/>
      <c r="T26" s="285" t="s">
        <v>31</v>
      </c>
      <c r="U26" s="284">
        <f t="shared" ref="U26:W27" si="7">U23*U23</f>
        <v>28.072166916664518</v>
      </c>
      <c r="V26" s="284">
        <f t="shared" si="7"/>
        <v>1.2069489608125821</v>
      </c>
      <c r="W26" s="284">
        <f t="shared" si="7"/>
        <v>5.3018981104783993</v>
      </c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</row>
    <row r="27" spans="1:56" hidden="1" x14ac:dyDescent="0.25">
      <c r="A27" s="256"/>
      <c r="B27" s="285" t="s">
        <v>31</v>
      </c>
      <c r="C27" s="284">
        <f t="shared" si="4"/>
        <v>21.390373523618621</v>
      </c>
      <c r="D27" s="284">
        <f t="shared" si="4"/>
        <v>19.66163823559031</v>
      </c>
      <c r="E27" s="284">
        <f t="shared" si="4"/>
        <v>18.868645542925464</v>
      </c>
      <c r="F27" s="256"/>
      <c r="G27" s="256"/>
      <c r="H27" s="285" t="s">
        <v>31</v>
      </c>
      <c r="I27" s="284">
        <f t="shared" si="5"/>
        <v>20.046544950281856</v>
      </c>
      <c r="J27" s="284">
        <f t="shared" si="5"/>
        <v>18.304119553980115</v>
      </c>
      <c r="K27" s="284">
        <f t="shared" si="5"/>
        <v>17.228517159436844</v>
      </c>
      <c r="L27" s="256"/>
      <c r="M27" s="256"/>
      <c r="N27" s="285" t="s">
        <v>31</v>
      </c>
      <c r="O27" s="284">
        <f t="shared" si="6"/>
        <v>20.901539998792746</v>
      </c>
      <c r="P27" s="284">
        <f t="shared" si="6"/>
        <v>12.01349119213975</v>
      </c>
      <c r="Q27" s="284">
        <f t="shared" si="6"/>
        <v>10.727302902510297</v>
      </c>
      <c r="R27" s="256"/>
      <c r="S27" s="256"/>
      <c r="T27" s="285" t="s">
        <v>31</v>
      </c>
      <c r="U27" s="284">
        <f t="shared" si="7"/>
        <v>18.058205565536017</v>
      </c>
      <c r="V27" s="284">
        <f t="shared" si="7"/>
        <v>9.9585877149783641</v>
      </c>
      <c r="W27" s="284">
        <f t="shared" si="7"/>
        <v>9.001333122324489</v>
      </c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</row>
    <row r="28" spans="1:56" hidden="1" x14ac:dyDescent="0.25">
      <c r="A28" s="256"/>
      <c r="B28" s="286"/>
      <c r="C28" s="287"/>
      <c r="D28" s="286"/>
      <c r="E28" s="286"/>
      <c r="F28" s="256"/>
      <c r="G28" s="256"/>
      <c r="H28" s="286"/>
      <c r="I28" s="287"/>
      <c r="J28" s="286"/>
      <c r="K28" s="286"/>
      <c r="L28" s="256"/>
      <c r="M28" s="256"/>
      <c r="N28" s="286"/>
      <c r="O28" s="287"/>
      <c r="P28" s="286"/>
      <c r="Q28" s="286"/>
      <c r="R28" s="256"/>
      <c r="S28" s="256"/>
      <c r="T28" s="286"/>
      <c r="U28" s="287"/>
      <c r="V28" s="286"/>
      <c r="W28" s="28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</row>
    <row r="29" spans="1:56" s="37" customFormat="1" ht="18.75" hidden="1" x14ac:dyDescent="0.3">
      <c r="A29" s="288"/>
      <c r="B29" s="288"/>
      <c r="C29" s="288"/>
      <c r="D29" s="289"/>
      <c r="E29" s="289"/>
      <c r="F29" s="288"/>
      <c r="G29" s="288"/>
      <c r="H29" s="288"/>
      <c r="I29" s="288"/>
      <c r="J29" s="289"/>
      <c r="K29" s="289"/>
      <c r="L29" s="288"/>
      <c r="M29" s="256"/>
      <c r="N29" s="279" t="s">
        <v>39</v>
      </c>
      <c r="O29" s="280">
        <v>1</v>
      </c>
      <c r="P29" s="280">
        <v>2</v>
      </c>
      <c r="Q29" s="280">
        <v>3</v>
      </c>
      <c r="R29" s="288"/>
      <c r="S29" s="256"/>
      <c r="T29" s="256"/>
      <c r="U29" s="256"/>
      <c r="V29" s="256"/>
      <c r="W29" s="256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295"/>
      <c r="BA29" s="295"/>
      <c r="BB29" s="295"/>
      <c r="BC29" s="295"/>
      <c r="BD29" s="295"/>
    </row>
    <row r="30" spans="1:56" s="37" customFormat="1" ht="19.5" hidden="1" x14ac:dyDescent="0.35">
      <c r="A30" s="288"/>
      <c r="B30" s="288"/>
      <c r="C30" s="288"/>
      <c r="D30" s="289"/>
      <c r="E30" s="289"/>
      <c r="F30" s="288"/>
      <c r="G30" s="288"/>
      <c r="H30" s="288"/>
      <c r="I30" s="288"/>
      <c r="J30" s="289"/>
      <c r="K30" s="289"/>
      <c r="L30" s="288"/>
      <c r="M30" s="269" t="s">
        <v>32</v>
      </c>
      <c r="N30" s="281" t="s">
        <v>26</v>
      </c>
      <c r="O30" s="282">
        <v>5.0000000000000001E-3</v>
      </c>
      <c r="P30" s="282">
        <v>3</v>
      </c>
      <c r="Q30" s="282">
        <v>10</v>
      </c>
      <c r="R30" s="288"/>
      <c r="S30" s="256"/>
      <c r="T30" s="256"/>
      <c r="U30" s="256"/>
      <c r="V30" s="256"/>
      <c r="W30" s="256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95"/>
      <c r="AO30" s="295"/>
      <c r="AP30" s="295"/>
      <c r="AQ30" s="295"/>
      <c r="AR30" s="295"/>
      <c r="AS30" s="295"/>
      <c r="AT30" s="295"/>
      <c r="AU30" s="295"/>
      <c r="AV30" s="295"/>
      <c r="AW30" s="295"/>
      <c r="AX30" s="295"/>
      <c r="AY30" s="295"/>
      <c r="AZ30" s="295"/>
      <c r="BA30" s="295"/>
      <c r="BB30" s="295"/>
      <c r="BC30" s="295"/>
      <c r="BD30" s="295"/>
    </row>
    <row r="31" spans="1:56" hidden="1" x14ac:dyDescent="0.25">
      <c r="A31" s="256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69" t="s">
        <v>39</v>
      </c>
      <c r="N31" s="281" t="s">
        <v>27</v>
      </c>
      <c r="O31" s="284">
        <f>RSEE_razredi!G21</f>
        <v>70.680000000000007</v>
      </c>
      <c r="P31" s="284">
        <f>RSEE_razredi!I21</f>
        <v>57.04</v>
      </c>
      <c r="Q31" s="284">
        <f>RSEE_razredi!J21</f>
        <v>50.85</v>
      </c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</row>
    <row r="32" spans="1:56" hidden="1" x14ac:dyDescent="0.25">
      <c r="A32" s="256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85" t="s">
        <v>28</v>
      </c>
      <c r="O32" s="284">
        <f t="shared" ref="O32:Q33" si="8">LN(O30)</f>
        <v>-5.2983173665480363</v>
      </c>
      <c r="P32" s="284">
        <f t="shared" si="8"/>
        <v>1.0986122886681098</v>
      </c>
      <c r="Q32" s="284">
        <f t="shared" si="8"/>
        <v>2.3025850929940459</v>
      </c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</row>
    <row r="33" spans="1:56" hidden="1" x14ac:dyDescent="0.25">
      <c r="A33" s="256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85" t="s">
        <v>29</v>
      </c>
      <c r="O33" s="284">
        <f t="shared" si="8"/>
        <v>4.2581626474514955</v>
      </c>
      <c r="P33" s="284">
        <f t="shared" si="8"/>
        <v>4.0437527761060403</v>
      </c>
      <c r="Q33" s="284">
        <f t="shared" si="8"/>
        <v>3.9288801224945691</v>
      </c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</row>
    <row r="34" spans="1:56" hidden="1" x14ac:dyDescent="0.25">
      <c r="A34" s="256"/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85" t="s">
        <v>30</v>
      </c>
      <c r="O34" s="284">
        <f>O33*O32</f>
        <v>-22.561097104578423</v>
      </c>
      <c r="P34" s="284">
        <f>P33*P32</f>
        <v>4.4425164921658791</v>
      </c>
      <c r="Q34" s="284">
        <f>Q33*Q32</f>
        <v>9.0465808022166154</v>
      </c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</row>
    <row r="35" spans="1:56" hidden="1" x14ac:dyDescent="0.25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85" t="s">
        <v>31</v>
      </c>
      <c r="O35" s="284">
        <f t="shared" ref="O35:Q36" si="9">O32*O32</f>
        <v>28.072166916664518</v>
      </c>
      <c r="P35" s="284">
        <f t="shared" si="9"/>
        <v>1.2069489608125821</v>
      </c>
      <c r="Q35" s="284">
        <f t="shared" si="9"/>
        <v>5.3018981104783993</v>
      </c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</row>
    <row r="36" spans="1:56" hidden="1" x14ac:dyDescent="0.25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85" t="s">
        <v>31</v>
      </c>
      <c r="O36" s="284">
        <f t="shared" si="9"/>
        <v>18.131949132151128</v>
      </c>
      <c r="P36" s="284">
        <f t="shared" si="9"/>
        <v>16.351936514265308</v>
      </c>
      <c r="Q36" s="284">
        <f t="shared" si="9"/>
        <v>15.436099016932941</v>
      </c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</row>
    <row r="37" spans="1:56" hidden="1" x14ac:dyDescent="0.25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</row>
    <row r="38" spans="1:56" hidden="1" x14ac:dyDescent="0.25">
      <c r="A38" s="256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</row>
    <row r="39" spans="1:56" hidden="1" x14ac:dyDescent="0.25">
      <c r="A39" s="256"/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</row>
    <row r="40" spans="1:56" hidden="1" x14ac:dyDescent="0.25">
      <c r="A40" s="256"/>
      <c r="B40" s="256"/>
      <c r="C40" s="256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</row>
    <row r="41" spans="1:56" hidden="1" x14ac:dyDescent="0.25">
      <c r="A41" s="256"/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</row>
    <row r="42" spans="1:56" hidden="1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</row>
    <row r="43" spans="1:56" hidden="1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</row>
    <row r="44" spans="1:56" hidden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</row>
    <row r="45" spans="1:56" hidden="1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</row>
    <row r="46" spans="1:56" hidden="1" x14ac:dyDescent="0.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</row>
    <row r="47" spans="1:56" ht="45" hidden="1" x14ac:dyDescent="0.25">
      <c r="A47" s="256"/>
      <c r="B47" s="281" t="s">
        <v>126</v>
      </c>
      <c r="C47" s="281" t="s">
        <v>127</v>
      </c>
      <c r="D47" s="269" t="s">
        <v>128</v>
      </c>
      <c r="E47" s="256"/>
      <c r="F47" s="256"/>
      <c r="G47" s="256"/>
      <c r="H47" s="281" t="s">
        <v>126</v>
      </c>
      <c r="I47" s="281" t="s">
        <v>127</v>
      </c>
      <c r="J47" s="269" t="s">
        <v>128</v>
      </c>
      <c r="K47" s="256"/>
      <c r="L47" s="256"/>
      <c r="M47" s="256"/>
      <c r="N47" s="281" t="s">
        <v>126</v>
      </c>
      <c r="O47" s="290" t="s">
        <v>132</v>
      </c>
      <c r="P47" s="290" t="s">
        <v>133</v>
      </c>
      <c r="Q47" s="290" t="s">
        <v>134</v>
      </c>
      <c r="R47" s="290" t="s">
        <v>136</v>
      </c>
      <c r="S47" s="290" t="s">
        <v>135</v>
      </c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 t="s">
        <v>141</v>
      </c>
      <c r="AM47" s="256" t="s">
        <v>142</v>
      </c>
      <c r="AN47" s="236" t="s">
        <v>143</v>
      </c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</row>
    <row r="48" spans="1:56" hidden="1" x14ac:dyDescent="0.25">
      <c r="A48" s="256"/>
      <c r="B48" s="291">
        <v>1E-3</v>
      </c>
      <c r="C48" s="292">
        <f t="shared" ref="C48:C53" si="10">$C$22</f>
        <v>102</v>
      </c>
      <c r="D48" s="256"/>
      <c r="E48" s="256"/>
      <c r="F48" s="256"/>
      <c r="G48" s="256"/>
      <c r="H48" s="291">
        <v>1E-3</v>
      </c>
      <c r="I48" s="292">
        <f>$I$22</f>
        <v>88</v>
      </c>
      <c r="J48" s="256"/>
      <c r="K48" s="256"/>
      <c r="L48" s="256"/>
      <c r="M48" s="256"/>
      <c r="N48" s="291">
        <v>1E-3</v>
      </c>
      <c r="O48" s="292">
        <f>$O$22</f>
        <v>96.72</v>
      </c>
      <c r="P48" s="292">
        <f>$U$22</f>
        <v>70.069999999999993</v>
      </c>
      <c r="Q48" s="292">
        <f>$O$31</f>
        <v>70.680000000000007</v>
      </c>
      <c r="R48" s="293">
        <f>O48+$Q48</f>
        <v>167.4</v>
      </c>
      <c r="S48" s="293">
        <f>P48+$Q48</f>
        <v>140.75</v>
      </c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92">
        <f>RSEE_razredi!$C$7</f>
        <v>110</v>
      </c>
      <c r="AM48" s="292">
        <f>RSEE_razredi!$I$11</f>
        <v>170.08200000000002</v>
      </c>
      <c r="AN48" s="237">
        <f>RSEE_razredi!$I$9</f>
        <v>63.48</v>
      </c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</row>
    <row r="49" spans="1:56" hidden="1" x14ac:dyDescent="0.25">
      <c r="A49" s="256"/>
      <c r="B49" s="291">
        <v>1.0999999999999999E-2</v>
      </c>
      <c r="C49" s="292">
        <f t="shared" si="10"/>
        <v>102</v>
      </c>
      <c r="D49" s="256"/>
      <c r="E49" s="256"/>
      <c r="F49" s="256"/>
      <c r="G49" s="256"/>
      <c r="H49" s="291">
        <v>1.0999999999999999E-2</v>
      </c>
      <c r="I49" s="292">
        <f>$I$22</f>
        <v>88</v>
      </c>
      <c r="J49" s="292">
        <f>I22</f>
        <v>88</v>
      </c>
      <c r="K49" s="256"/>
      <c r="L49" s="256"/>
      <c r="M49" s="256"/>
      <c r="N49" s="291">
        <v>5.0000000000000001E-3</v>
      </c>
      <c r="O49" s="292">
        <f>O48</f>
        <v>96.72</v>
      </c>
      <c r="P49" s="292">
        <f t="shared" ref="P49:P101" si="11">$U$13*$N49^$U$14</f>
        <v>69.943744402388575</v>
      </c>
      <c r="Q49" s="292">
        <f>Q48</f>
        <v>70.680000000000007</v>
      </c>
      <c r="R49" s="293">
        <f t="shared" ref="R49:R100" si="12">O49+$Q49</f>
        <v>167.4</v>
      </c>
      <c r="S49" s="293">
        <f t="shared" ref="S49:S100" si="13">P49+$Q49</f>
        <v>140.62374440238858</v>
      </c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92">
        <f>RSEE_razredi!$C$7</f>
        <v>110</v>
      </c>
      <c r="AM49" s="292">
        <f>RSEE_razredi!$I$11</f>
        <v>170.08200000000002</v>
      </c>
      <c r="AN49" s="237">
        <f>RSEE_razredi!$I$9</f>
        <v>63.48</v>
      </c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</row>
    <row r="50" spans="1:56" hidden="1" x14ac:dyDescent="0.25">
      <c r="A50" s="256"/>
      <c r="B50" s="291">
        <v>1.4999999999999999E-2</v>
      </c>
      <c r="C50" s="292">
        <f t="shared" si="10"/>
        <v>102</v>
      </c>
      <c r="D50" s="256"/>
      <c r="E50" s="256"/>
      <c r="F50" s="256"/>
      <c r="G50" s="256"/>
      <c r="H50" s="291">
        <v>1.4999999999999999E-2</v>
      </c>
      <c r="I50" s="292">
        <f t="shared" ref="I50:I55" si="14">$I$13*H50^$I$14</f>
        <v>87.061893996578448</v>
      </c>
      <c r="J50" s="256"/>
      <c r="K50" s="256"/>
      <c r="L50" s="256"/>
      <c r="M50" s="256"/>
      <c r="N50" s="291">
        <v>6.0000000000000001E-3</v>
      </c>
      <c r="O50" s="292">
        <f>$O$13*N50^$O$14</f>
        <v>93.478367006463017</v>
      </c>
      <c r="P50" s="292">
        <f t="shared" si="11"/>
        <v>67.846212806126644</v>
      </c>
      <c r="Q50" s="292">
        <f>$P$13*$N50^$P$14</f>
        <v>70.546230466385154</v>
      </c>
      <c r="R50" s="293">
        <f t="shared" si="12"/>
        <v>164.02459747284817</v>
      </c>
      <c r="S50" s="293">
        <f t="shared" si="13"/>
        <v>138.3924432725118</v>
      </c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92">
        <f>RSEE_razredi!$C$7</f>
        <v>110</v>
      </c>
      <c r="AM50" s="292">
        <f>RSEE_razredi!$I$11</f>
        <v>170.08200000000002</v>
      </c>
      <c r="AN50" s="237">
        <f>RSEE_razredi!$I$9</f>
        <v>63.48</v>
      </c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</row>
    <row r="51" spans="1:56" hidden="1" x14ac:dyDescent="0.25">
      <c r="A51" s="256"/>
      <c r="B51" s="292">
        <v>0.03</v>
      </c>
      <c r="C51" s="292">
        <f t="shared" si="10"/>
        <v>102</v>
      </c>
      <c r="D51" s="256"/>
      <c r="E51" s="256"/>
      <c r="F51" s="256"/>
      <c r="G51" s="256"/>
      <c r="H51" s="292">
        <v>0.03</v>
      </c>
      <c r="I51" s="292">
        <f t="shared" si="14"/>
        <v>83.457482699255138</v>
      </c>
      <c r="J51" s="256"/>
      <c r="K51" s="256"/>
      <c r="L51" s="256"/>
      <c r="M51" s="256"/>
      <c r="N51" s="292">
        <v>0.01</v>
      </c>
      <c r="O51" s="292">
        <f t="shared" ref="O51:O109" si="15">$O$13*N51^$O$14</f>
        <v>85.659390681915752</v>
      </c>
      <c r="P51" s="292">
        <f t="shared" si="11"/>
        <v>62.298396581055776</v>
      </c>
      <c r="Q51" s="292">
        <f t="shared" ref="Q51:Q109" si="16">$P$13*$N51^$P$14</f>
        <v>69.119384610589691</v>
      </c>
      <c r="R51" s="293">
        <f t="shared" si="12"/>
        <v>154.77877529250543</v>
      </c>
      <c r="S51" s="293">
        <f t="shared" si="13"/>
        <v>131.41778119164547</v>
      </c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92">
        <f>RSEE_razredi!$C$7</f>
        <v>110</v>
      </c>
      <c r="AM51" s="292">
        <f>RSEE_razredi!$I$11</f>
        <v>170.08200000000002</v>
      </c>
      <c r="AN51" s="237">
        <f>RSEE_razredi!$I$9</f>
        <v>63.48</v>
      </c>
      <c r="AO51" s="236"/>
      <c r="AP51" s="236"/>
      <c r="AQ51" s="236"/>
      <c r="AR51" s="236"/>
      <c r="AS51" s="236"/>
      <c r="AT51" s="236"/>
      <c r="AU51" s="236"/>
      <c r="AV51" s="236"/>
      <c r="AW51" s="236"/>
      <c r="AX51" s="236"/>
      <c r="AY51" s="236"/>
      <c r="AZ51" s="236"/>
      <c r="BA51" s="236"/>
      <c r="BB51" s="236"/>
      <c r="BC51" s="236"/>
      <c r="BD51" s="236"/>
    </row>
    <row r="52" spans="1:56" hidden="1" x14ac:dyDescent="0.25">
      <c r="A52" s="256"/>
      <c r="B52" s="291">
        <v>4.4999999999999998E-2</v>
      </c>
      <c r="C52" s="292">
        <f t="shared" si="10"/>
        <v>102</v>
      </c>
      <c r="D52" s="292">
        <f>C22</f>
        <v>102</v>
      </c>
      <c r="E52" s="256"/>
      <c r="F52" s="256"/>
      <c r="G52" s="256"/>
      <c r="H52" s="291">
        <v>4.4999999999999998E-2</v>
      </c>
      <c r="I52" s="292">
        <f t="shared" si="14"/>
        <v>81.418615731402852</v>
      </c>
      <c r="J52" s="292"/>
      <c r="K52" s="256"/>
      <c r="L52" s="256"/>
      <c r="M52" s="256"/>
      <c r="N52" s="291">
        <v>0.02</v>
      </c>
      <c r="O52" s="292">
        <f t="shared" si="15"/>
        <v>76.08496611921079</v>
      </c>
      <c r="P52" s="292">
        <f t="shared" si="11"/>
        <v>55.488739553925903</v>
      </c>
      <c r="Q52" s="292">
        <f t="shared" si="16"/>
        <v>67.229311403582642</v>
      </c>
      <c r="R52" s="293">
        <f t="shared" si="12"/>
        <v>143.31427752279342</v>
      </c>
      <c r="S52" s="293">
        <f t="shared" si="13"/>
        <v>122.71805095750855</v>
      </c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6"/>
      <c r="AL52" s="292">
        <f>RSEE_razredi!$C$7</f>
        <v>110</v>
      </c>
      <c r="AM52" s="292">
        <f>RSEE_razredi!$I$11</f>
        <v>170.08200000000002</v>
      </c>
      <c r="AN52" s="237">
        <f>RSEE_razredi!$I$9</f>
        <v>63.48</v>
      </c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</row>
    <row r="53" spans="1:56" hidden="1" x14ac:dyDescent="0.25">
      <c r="A53" s="256"/>
      <c r="B53" s="291">
        <v>4.9000000000000002E-2</v>
      </c>
      <c r="C53" s="292">
        <f t="shared" si="10"/>
        <v>102</v>
      </c>
      <c r="D53" s="292"/>
      <c r="E53" s="256"/>
      <c r="F53" s="256"/>
      <c r="G53" s="256"/>
      <c r="H53" s="291">
        <v>4.9000000000000002E-2</v>
      </c>
      <c r="I53" s="292">
        <f t="shared" si="14"/>
        <v>80.996773054224448</v>
      </c>
      <c r="J53" s="292"/>
      <c r="K53" s="256"/>
      <c r="L53" s="256"/>
      <c r="M53" s="256"/>
      <c r="N53" s="291">
        <v>0.03</v>
      </c>
      <c r="O53" s="292">
        <f t="shared" si="15"/>
        <v>70.98837686999866</v>
      </c>
      <c r="P53" s="292">
        <f t="shared" si="11"/>
        <v>51.855833531811015</v>
      </c>
      <c r="Q53" s="292">
        <f t="shared" si="16"/>
        <v>66.147740298052085</v>
      </c>
      <c r="R53" s="293">
        <f t="shared" si="12"/>
        <v>137.13611716805076</v>
      </c>
      <c r="S53" s="293">
        <f t="shared" si="13"/>
        <v>118.0035738298631</v>
      </c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92">
        <f>RSEE_razredi!$C$7</f>
        <v>110</v>
      </c>
      <c r="AM53" s="292">
        <f>RSEE_razredi!$I$11</f>
        <v>170.08200000000002</v>
      </c>
      <c r="AN53" s="237">
        <f>RSEE_razredi!$I$9</f>
        <v>63.48</v>
      </c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</row>
    <row r="54" spans="1:56" hidden="1" x14ac:dyDescent="0.25">
      <c r="A54" s="256"/>
      <c r="B54" s="291">
        <v>0.05</v>
      </c>
      <c r="C54" s="292">
        <f>$C$13*B54^$C$14</f>
        <v>101.63849506674737</v>
      </c>
      <c r="D54" s="256"/>
      <c r="E54" s="256"/>
      <c r="F54" s="256"/>
      <c r="G54" s="256"/>
      <c r="H54" s="291">
        <v>0.05</v>
      </c>
      <c r="I54" s="292">
        <f t="shared" si="14"/>
        <v>80.897016934751647</v>
      </c>
      <c r="J54" s="256"/>
      <c r="K54" s="256"/>
      <c r="L54" s="256"/>
      <c r="M54" s="256"/>
      <c r="N54" s="291">
        <v>0.05</v>
      </c>
      <c r="O54" s="292">
        <f t="shared" si="15"/>
        <v>65.05057055352566</v>
      </c>
      <c r="P54" s="292">
        <f t="shared" si="11"/>
        <v>47.615558021453047</v>
      </c>
      <c r="Q54" s="292">
        <f t="shared" si="16"/>
        <v>64.809856920151645</v>
      </c>
      <c r="R54" s="293">
        <f t="shared" si="12"/>
        <v>129.8604274736773</v>
      </c>
      <c r="S54" s="293">
        <f t="shared" si="13"/>
        <v>112.42541494160469</v>
      </c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92">
        <f>RSEE_razredi!$C$7</f>
        <v>110</v>
      </c>
      <c r="AM54" s="292">
        <f>RSEE_razredi!$I$11</f>
        <v>170.08200000000002</v>
      </c>
      <c r="AN54" s="237">
        <f>RSEE_razredi!$I$9</f>
        <v>63.48</v>
      </c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</row>
    <row r="55" spans="1:56" hidden="1" x14ac:dyDescent="0.25">
      <c r="A55" s="256"/>
      <c r="B55" s="291">
        <v>7.4999999999999997E-2</v>
      </c>
      <c r="C55" s="292">
        <f t="shared" ref="C55:C99" si="17">$C$13*B55^$C$14</f>
        <v>98.514282583306354</v>
      </c>
      <c r="D55" s="256"/>
      <c r="E55" s="256"/>
      <c r="F55" s="256"/>
      <c r="G55" s="256"/>
      <c r="H55" s="291">
        <v>7.4999999999999997E-2</v>
      </c>
      <c r="I55" s="292">
        <f t="shared" si="14"/>
        <v>78.92070216594395</v>
      </c>
      <c r="J55" s="256"/>
      <c r="K55" s="256"/>
      <c r="L55" s="256"/>
      <c r="M55" s="256"/>
      <c r="N55" s="291">
        <v>7.4999999999999997E-2</v>
      </c>
      <c r="O55" s="292">
        <f t="shared" si="15"/>
        <v>60.69312577240084</v>
      </c>
      <c r="P55" s="292">
        <f t="shared" si="11"/>
        <v>44.498117458320628</v>
      </c>
      <c r="Q55" s="292">
        <f t="shared" si="16"/>
        <v>63.767209492490046</v>
      </c>
      <c r="R55" s="293">
        <f t="shared" si="12"/>
        <v>124.46033526489089</v>
      </c>
      <c r="S55" s="293">
        <f t="shared" si="13"/>
        <v>108.26532695081067</v>
      </c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92">
        <f>RSEE_razredi!$D$7</f>
        <v>77.313541666666666</v>
      </c>
      <c r="AM55" s="292">
        <f>RSEE_razredi!$J$11</f>
        <v>155.6181</v>
      </c>
      <c r="AN55" s="237">
        <f>RSEE_razredi!$I$9</f>
        <v>63.48</v>
      </c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</row>
    <row r="56" spans="1:56" hidden="1" x14ac:dyDescent="0.25">
      <c r="A56" s="256"/>
      <c r="B56" s="292">
        <v>0.1</v>
      </c>
      <c r="C56" s="292">
        <f t="shared" si="17"/>
        <v>96.35603401837129</v>
      </c>
      <c r="D56" s="256"/>
      <c r="E56" s="256"/>
      <c r="F56" s="256"/>
      <c r="G56" s="256"/>
      <c r="H56" s="292">
        <v>0.1</v>
      </c>
      <c r="I56" s="292">
        <f t="shared" ref="I56:I99" si="18">$I$13*H56^$I$14</f>
        <v>77.547835009409752</v>
      </c>
      <c r="J56" s="256"/>
      <c r="K56" s="256"/>
      <c r="L56" s="256"/>
      <c r="M56" s="256"/>
      <c r="N56" s="292">
        <v>0.1</v>
      </c>
      <c r="O56" s="292">
        <f t="shared" si="15"/>
        <v>57.779659850478389</v>
      </c>
      <c r="P56" s="292">
        <f t="shared" si="11"/>
        <v>42.410839488133718</v>
      </c>
      <c r="Q56" s="292">
        <f t="shared" si="16"/>
        <v>63.037627974467853</v>
      </c>
      <c r="R56" s="293">
        <f t="shared" si="12"/>
        <v>120.81728782494625</v>
      </c>
      <c r="S56" s="293">
        <f t="shared" si="13"/>
        <v>105.44846746260157</v>
      </c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92">
        <f>RSEE_razredi!$D$7</f>
        <v>77.313541666666666</v>
      </c>
      <c r="AM56" s="292">
        <f>RSEE_razredi!$J$11</f>
        <v>155.6181</v>
      </c>
      <c r="AN56" s="237">
        <f>RSEE_razredi!$I$9</f>
        <v>63.48</v>
      </c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</row>
    <row r="57" spans="1:56" hidden="1" x14ac:dyDescent="0.25">
      <c r="A57" s="256"/>
      <c r="B57" s="292">
        <v>0.2</v>
      </c>
      <c r="C57" s="292">
        <f t="shared" si="17"/>
        <v>91.34811850226906</v>
      </c>
      <c r="D57" s="256"/>
      <c r="E57" s="256"/>
      <c r="F57" s="256"/>
      <c r="G57" s="256"/>
      <c r="H57" s="292">
        <v>0.2</v>
      </c>
      <c r="I57" s="292">
        <f t="shared" si="18"/>
        <v>74.337311096366165</v>
      </c>
      <c r="J57" s="256"/>
      <c r="K57" s="256"/>
      <c r="L57" s="256"/>
      <c r="M57" s="256"/>
      <c r="N57" s="292">
        <v>0.2</v>
      </c>
      <c r="O57" s="292">
        <f t="shared" si="15"/>
        <v>51.321442133854468</v>
      </c>
      <c r="P57" s="292">
        <f t="shared" si="11"/>
        <v>37.775033640850189</v>
      </c>
      <c r="Q57" s="292">
        <f t="shared" si="16"/>
        <v>61.313860722501246</v>
      </c>
      <c r="R57" s="293">
        <f t="shared" si="12"/>
        <v>112.63530285635571</v>
      </c>
      <c r="S57" s="293">
        <f t="shared" si="13"/>
        <v>99.088894363351443</v>
      </c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92">
        <f>RSEE_razredi!$D$7</f>
        <v>77.313541666666666</v>
      </c>
      <c r="AM57" s="292">
        <f>RSEE_razredi!$J$11</f>
        <v>155.6181</v>
      </c>
      <c r="AN57" s="237">
        <f>RSEE_razredi!$I$9</f>
        <v>63.48</v>
      </c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</row>
    <row r="58" spans="1:56" hidden="1" x14ac:dyDescent="0.25">
      <c r="A58" s="256"/>
      <c r="B58" s="292">
        <v>0.3</v>
      </c>
      <c r="C58" s="292">
        <f t="shared" si="17"/>
        <v>88.540216516154274</v>
      </c>
      <c r="D58" s="256"/>
      <c r="E58" s="256"/>
      <c r="F58" s="256"/>
      <c r="G58" s="256"/>
      <c r="H58" s="292">
        <v>0.3</v>
      </c>
      <c r="I58" s="292">
        <f t="shared" si="18"/>
        <v>72.521249993498841</v>
      </c>
      <c r="J58" s="256"/>
      <c r="K58" s="256"/>
      <c r="L58" s="256"/>
      <c r="M58" s="256"/>
      <c r="N58" s="292">
        <v>0.3</v>
      </c>
      <c r="O58" s="292">
        <f t="shared" si="15"/>
        <v>47.883649839596977</v>
      </c>
      <c r="P58" s="292">
        <f t="shared" si="11"/>
        <v>35.301862537980398</v>
      </c>
      <c r="Q58" s="292">
        <f t="shared" si="16"/>
        <v>60.327456150723215</v>
      </c>
      <c r="R58" s="293">
        <f t="shared" si="12"/>
        <v>108.21110599032019</v>
      </c>
      <c r="S58" s="293">
        <f t="shared" si="13"/>
        <v>95.62931868870362</v>
      </c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92">
        <f>RSEE_razredi!$D$7</f>
        <v>77.313541666666666</v>
      </c>
      <c r="AM58" s="292">
        <f>RSEE_razredi!$J$11</f>
        <v>155.6181</v>
      </c>
      <c r="AN58" s="237">
        <f>RSEE_razredi!$I$9</f>
        <v>63.48</v>
      </c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</row>
    <row r="59" spans="1:56" hidden="1" x14ac:dyDescent="0.25">
      <c r="A59" s="256"/>
      <c r="B59" s="292">
        <v>0.4</v>
      </c>
      <c r="C59" s="292">
        <f t="shared" si="17"/>
        <v>86.600479553917992</v>
      </c>
      <c r="D59" s="256"/>
      <c r="E59" s="256"/>
      <c r="F59" s="256"/>
      <c r="G59" s="256"/>
      <c r="H59" s="292">
        <v>0.4</v>
      </c>
      <c r="I59" s="292">
        <f t="shared" si="18"/>
        <v>71.259704676054326</v>
      </c>
      <c r="J59" s="256"/>
      <c r="K59" s="256"/>
      <c r="L59" s="256"/>
      <c r="M59" s="256"/>
      <c r="N59" s="292">
        <v>0.4</v>
      </c>
      <c r="O59" s="292">
        <f t="shared" si="15"/>
        <v>45.585080104564945</v>
      </c>
      <c r="P59" s="292">
        <f t="shared" si="11"/>
        <v>33.645954284083807</v>
      </c>
      <c r="Q59" s="292">
        <f t="shared" si="16"/>
        <v>59.637229976688644</v>
      </c>
      <c r="R59" s="293">
        <f t="shared" si="12"/>
        <v>105.2223100812536</v>
      </c>
      <c r="S59" s="293">
        <f t="shared" si="13"/>
        <v>93.283184260772458</v>
      </c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  <c r="AH59" s="256"/>
      <c r="AI59" s="256"/>
      <c r="AJ59" s="256"/>
      <c r="AK59" s="256"/>
      <c r="AL59" s="292">
        <f>RSEE_razredi!$D$7</f>
        <v>77.313541666666666</v>
      </c>
      <c r="AM59" s="292">
        <f>RSEE_razredi!$J$11</f>
        <v>155.6181</v>
      </c>
      <c r="AN59" s="237">
        <f>RSEE_razredi!$I$9</f>
        <v>63.48</v>
      </c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</row>
    <row r="60" spans="1:56" hidden="1" x14ac:dyDescent="0.25">
      <c r="A60" s="256"/>
      <c r="B60" s="292">
        <v>0.5</v>
      </c>
      <c r="C60" s="292">
        <f t="shared" si="17"/>
        <v>85.12521580970963</v>
      </c>
      <c r="D60" s="292">
        <f>D22</f>
        <v>84.28</v>
      </c>
      <c r="E60" s="256"/>
      <c r="F60" s="256"/>
      <c r="G60" s="256"/>
      <c r="H60" s="292">
        <v>0.5</v>
      </c>
      <c r="I60" s="292">
        <f t="shared" si="18"/>
        <v>70.296306563603011</v>
      </c>
      <c r="J60" s="292">
        <f>J22</f>
        <v>72.12</v>
      </c>
      <c r="K60" s="256"/>
      <c r="L60" s="256"/>
      <c r="M60" s="256"/>
      <c r="N60" s="292">
        <v>0.5</v>
      </c>
      <c r="O60" s="292">
        <f t="shared" si="15"/>
        <v>43.878433056094181</v>
      </c>
      <c r="P60" s="292">
        <f t="shared" si="11"/>
        <v>32.415212898109218</v>
      </c>
      <c r="Q60" s="292">
        <f t="shared" si="16"/>
        <v>59.10729200828392</v>
      </c>
      <c r="R60" s="293">
        <f t="shared" si="12"/>
        <v>102.9857250643781</v>
      </c>
      <c r="S60" s="293">
        <f t="shared" si="13"/>
        <v>91.522504906393138</v>
      </c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92">
        <f>RSEE_razredi!$D$7</f>
        <v>77.313541666666666</v>
      </c>
      <c r="AM60" s="292">
        <f>RSEE_razredi!$J$11</f>
        <v>155.6181</v>
      </c>
      <c r="AN60" s="237">
        <f>RSEE_razredi!$I$9</f>
        <v>63.48</v>
      </c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</row>
    <row r="61" spans="1:56" hidden="1" x14ac:dyDescent="0.25">
      <c r="A61" s="256"/>
      <c r="B61" s="292">
        <v>0.75</v>
      </c>
      <c r="C61" s="292">
        <f t="shared" si="17"/>
        <v>82.508596371241438</v>
      </c>
      <c r="D61" s="292"/>
      <c r="E61" s="256"/>
      <c r="F61" s="256"/>
      <c r="G61" s="256"/>
      <c r="H61" s="292">
        <v>0.75</v>
      </c>
      <c r="I61" s="292">
        <f t="shared" si="18"/>
        <v>68.57896723369501</v>
      </c>
      <c r="J61" s="292"/>
      <c r="K61" s="256"/>
      <c r="L61" s="256"/>
      <c r="M61" s="256"/>
      <c r="N61" s="292">
        <v>0.75</v>
      </c>
      <c r="O61" s="292">
        <f t="shared" si="15"/>
        <v>40.939214422079452</v>
      </c>
      <c r="P61" s="292">
        <f t="shared" si="11"/>
        <v>30.292954885179721</v>
      </c>
      <c r="Q61" s="292">
        <f t="shared" si="16"/>
        <v>58.156386252629979</v>
      </c>
      <c r="R61" s="293">
        <f t="shared" si="12"/>
        <v>99.095600674709431</v>
      </c>
      <c r="S61" s="293">
        <f t="shared" si="13"/>
        <v>88.449341137809697</v>
      </c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92">
        <f>RSEE_razredi!$D$7</f>
        <v>77.313541666666666</v>
      </c>
      <c r="AM61" s="292">
        <f>RSEE_razredi!$J$11</f>
        <v>155.6181</v>
      </c>
      <c r="AN61" s="237">
        <f>RSEE_razredi!$I$9</f>
        <v>63.48</v>
      </c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</row>
    <row r="62" spans="1:56" hidden="1" x14ac:dyDescent="0.25">
      <c r="A62" s="256"/>
      <c r="B62" s="292">
        <v>0.99</v>
      </c>
      <c r="C62" s="292">
        <f t="shared" si="17"/>
        <v>80.763476727333469</v>
      </c>
      <c r="D62" s="292"/>
      <c r="E62" s="256"/>
      <c r="F62" s="256"/>
      <c r="G62" s="256"/>
      <c r="H62" s="292">
        <v>0.99</v>
      </c>
      <c r="I62" s="292">
        <f t="shared" si="18"/>
        <v>67.427325034126312</v>
      </c>
      <c r="J62" s="292"/>
      <c r="K62" s="256"/>
      <c r="L62" s="256"/>
      <c r="M62" s="256"/>
      <c r="N62" s="292">
        <v>0.99</v>
      </c>
      <c r="O62" s="292">
        <f t="shared" si="15"/>
        <v>39.041038596027946</v>
      </c>
      <c r="P62" s="292">
        <f t="shared" si="11"/>
        <v>28.920499630211118</v>
      </c>
      <c r="Q62" s="292">
        <f t="shared" si="16"/>
        <v>57.514116800663025</v>
      </c>
      <c r="R62" s="293">
        <f t="shared" si="12"/>
        <v>96.555155396690964</v>
      </c>
      <c r="S62" s="293">
        <f t="shared" si="13"/>
        <v>86.434616430874144</v>
      </c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92">
        <f>RSEE_razredi!$D$7</f>
        <v>77.313541666666666</v>
      </c>
      <c r="AM62" s="292">
        <f>RSEE_razredi!$J$11</f>
        <v>155.6181</v>
      </c>
      <c r="AN62" s="237">
        <f>RSEE_razredi!$I$9</f>
        <v>63.48</v>
      </c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</row>
    <row r="63" spans="1:56" hidden="1" x14ac:dyDescent="0.25">
      <c r="A63" s="256"/>
      <c r="B63" s="292">
        <v>1</v>
      </c>
      <c r="C63" s="292">
        <f t="shared" si="17"/>
        <v>80.700999999999993</v>
      </c>
      <c r="D63" s="292"/>
      <c r="E63" s="256"/>
      <c r="F63" s="256"/>
      <c r="G63" s="256"/>
      <c r="H63" s="292">
        <v>1</v>
      </c>
      <c r="I63" s="292">
        <f t="shared" si="18"/>
        <v>67.385999999999996</v>
      </c>
      <c r="J63" s="292"/>
      <c r="K63" s="256"/>
      <c r="L63" s="256"/>
      <c r="M63" s="256"/>
      <c r="N63" s="292">
        <v>1</v>
      </c>
      <c r="O63" s="292">
        <f t="shared" si="15"/>
        <v>38.973999999999997</v>
      </c>
      <c r="P63" s="292">
        <f t="shared" si="11"/>
        <v>28.872</v>
      </c>
      <c r="Q63" s="292">
        <f t="shared" si="16"/>
        <v>57.491</v>
      </c>
      <c r="R63" s="293">
        <f t="shared" si="12"/>
        <v>96.465000000000003</v>
      </c>
      <c r="S63" s="293">
        <f t="shared" si="13"/>
        <v>86.363</v>
      </c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  <c r="AH63" s="256"/>
      <c r="AI63" s="256"/>
      <c r="AJ63" s="256"/>
      <c r="AK63" s="256"/>
      <c r="AL63" s="292">
        <f>RSEE_razredi!$E$7</f>
        <v>67.53</v>
      </c>
      <c r="AM63" s="292">
        <f>RSEE_razredi!$K$11</f>
        <v>152.35079999999999</v>
      </c>
      <c r="AN63" s="237">
        <f>RSEE_razredi!$I$9</f>
        <v>63.48</v>
      </c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</row>
    <row r="64" spans="1:56" hidden="1" x14ac:dyDescent="0.25">
      <c r="A64" s="256"/>
      <c r="B64" s="292">
        <f>B63+0.25</f>
        <v>1.25</v>
      </c>
      <c r="C64" s="292">
        <f t="shared" si="17"/>
        <v>79.326235564114455</v>
      </c>
      <c r="D64" s="292"/>
      <c r="E64" s="256"/>
      <c r="F64" s="256"/>
      <c r="G64" s="256"/>
      <c r="H64" s="292">
        <f>H63+0.25</f>
        <v>1.25</v>
      </c>
      <c r="I64" s="292">
        <f t="shared" si="18"/>
        <v>66.474972575724706</v>
      </c>
      <c r="J64" s="292"/>
      <c r="K64" s="256"/>
      <c r="L64" s="256"/>
      <c r="M64" s="256"/>
      <c r="N64" s="292">
        <f>N63+0.25</f>
        <v>1.25</v>
      </c>
      <c r="O64" s="292">
        <f t="shared" si="15"/>
        <v>37.514863328209024</v>
      </c>
      <c r="P64" s="292">
        <f t="shared" si="11"/>
        <v>27.815885942546515</v>
      </c>
      <c r="Q64" s="292">
        <f t="shared" si="16"/>
        <v>56.980133486691692</v>
      </c>
      <c r="R64" s="293">
        <f t="shared" si="12"/>
        <v>94.494996814900716</v>
      </c>
      <c r="S64" s="293">
        <f t="shared" si="13"/>
        <v>84.796019429238214</v>
      </c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92">
        <f>RSEE_razredi!$E$7</f>
        <v>67.53</v>
      </c>
      <c r="AM64" s="292">
        <f>RSEE_razredi!$K$11</f>
        <v>152.35079999999999</v>
      </c>
      <c r="AN64" s="237">
        <f>RSEE_razredi!$I$9</f>
        <v>63.48</v>
      </c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</row>
    <row r="65" spans="1:56" hidden="1" x14ac:dyDescent="0.25">
      <c r="A65" s="256"/>
      <c r="B65" s="292">
        <f>B64+0.25</f>
        <v>1.5</v>
      </c>
      <c r="C65" s="292">
        <f t="shared" si="17"/>
        <v>78.220374214852384</v>
      </c>
      <c r="D65" s="292"/>
      <c r="E65" s="256"/>
      <c r="F65" s="256"/>
      <c r="G65" s="256"/>
      <c r="H65" s="292">
        <f>H64+0.25</f>
        <v>1.5</v>
      </c>
      <c r="I65" s="292">
        <f t="shared" si="18"/>
        <v>65.739759482648282</v>
      </c>
      <c r="J65" s="292"/>
      <c r="K65" s="256"/>
      <c r="L65" s="256"/>
      <c r="M65" s="256"/>
      <c r="N65" s="292">
        <f>N64+0.25</f>
        <v>1.5</v>
      </c>
      <c r="O65" s="292">
        <f t="shared" si="15"/>
        <v>36.363307250428797</v>
      </c>
      <c r="P65" s="292">
        <f t="shared" si="11"/>
        <v>26.981719854628043</v>
      </c>
      <c r="Q65" s="292">
        <f t="shared" si="16"/>
        <v>56.566096812240382</v>
      </c>
      <c r="R65" s="293">
        <f t="shared" si="12"/>
        <v>92.929404062669178</v>
      </c>
      <c r="S65" s="293">
        <f t="shared" si="13"/>
        <v>83.547816666868428</v>
      </c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  <c r="AH65" s="256"/>
      <c r="AI65" s="256"/>
      <c r="AJ65" s="256"/>
      <c r="AK65" s="256"/>
      <c r="AL65" s="292">
        <f>RSEE_razredi!$E$7</f>
        <v>67.53</v>
      </c>
      <c r="AM65" s="292">
        <f>RSEE_razredi!$K$11</f>
        <v>152.35079999999999</v>
      </c>
      <c r="AN65" s="237">
        <f>RSEE_razredi!$I$9</f>
        <v>63.48</v>
      </c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</row>
    <row r="66" spans="1:56" hidden="1" x14ac:dyDescent="0.25">
      <c r="A66" s="256"/>
      <c r="B66" s="292">
        <f>B65+0.25</f>
        <v>1.75</v>
      </c>
      <c r="C66" s="292">
        <f t="shared" si="17"/>
        <v>77.297417875931004</v>
      </c>
      <c r="D66" s="292"/>
      <c r="E66" s="256"/>
      <c r="F66" s="256"/>
      <c r="G66" s="256"/>
      <c r="H66" s="292">
        <f>H65+0.25</f>
        <v>1.75</v>
      </c>
      <c r="I66" s="292">
        <f t="shared" si="18"/>
        <v>65.124493203869392</v>
      </c>
      <c r="J66" s="292"/>
      <c r="K66" s="256"/>
      <c r="L66" s="256"/>
      <c r="M66" s="256"/>
      <c r="N66" s="292">
        <f>N65+0.25</f>
        <v>1.75</v>
      </c>
      <c r="O66" s="292">
        <f t="shared" si="15"/>
        <v>35.417301986043391</v>
      </c>
      <c r="P66" s="292">
        <f t="shared" si="11"/>
        <v>26.295989334169793</v>
      </c>
      <c r="Q66" s="292">
        <f t="shared" si="16"/>
        <v>56.218381832771669</v>
      </c>
      <c r="R66" s="293">
        <f t="shared" si="12"/>
        <v>91.635683818815068</v>
      </c>
      <c r="S66" s="293">
        <f t="shared" si="13"/>
        <v>82.514371166941459</v>
      </c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56"/>
      <c r="AJ66" s="256"/>
      <c r="AK66" s="256"/>
      <c r="AL66" s="292">
        <f>RSEE_razredi!$E$7</f>
        <v>67.53</v>
      </c>
      <c r="AM66" s="292">
        <f>RSEE_razredi!$K$11</f>
        <v>152.35079999999999</v>
      </c>
      <c r="AN66" s="237">
        <f>RSEE_razredi!$I$9</f>
        <v>63.48</v>
      </c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</row>
    <row r="67" spans="1:56" hidden="1" x14ac:dyDescent="0.25">
      <c r="A67" s="256"/>
      <c r="B67" s="292">
        <f>B66+0.25</f>
        <v>2</v>
      </c>
      <c r="C67" s="292">
        <f t="shared" si="17"/>
        <v>76.506724112846797</v>
      </c>
      <c r="D67" s="292">
        <f>E22</f>
        <v>77</v>
      </c>
      <c r="E67" s="256"/>
      <c r="F67" s="256"/>
      <c r="G67" s="256"/>
      <c r="H67" s="292">
        <f>H66+0.25</f>
        <v>2</v>
      </c>
      <c r="I67" s="292">
        <f t="shared" si="18"/>
        <v>64.596181762287713</v>
      </c>
      <c r="J67" s="292">
        <f>K22</f>
        <v>63.48</v>
      </c>
      <c r="K67" s="256"/>
      <c r="L67" s="256"/>
      <c r="M67" s="256"/>
      <c r="N67" s="292">
        <f>N66+0.25</f>
        <v>2</v>
      </c>
      <c r="O67" s="292">
        <f t="shared" si="15"/>
        <v>34.617751141161889</v>
      </c>
      <c r="P67" s="292">
        <f t="shared" si="11"/>
        <v>25.716085426316095</v>
      </c>
      <c r="Q67" s="292">
        <f t="shared" si="16"/>
        <v>55.918905581679709</v>
      </c>
      <c r="R67" s="293">
        <f t="shared" si="12"/>
        <v>90.536656722841599</v>
      </c>
      <c r="S67" s="293">
        <f t="shared" si="13"/>
        <v>81.634991007995808</v>
      </c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92">
        <f>RSEE_razredi!$E$7</f>
        <v>67.53</v>
      </c>
      <c r="AM67" s="292">
        <f>RSEE_razredi!$K$11</f>
        <v>152.35079999999999</v>
      </c>
      <c r="AN67" s="237">
        <f>RSEE_razredi!$I$9</f>
        <v>63.48</v>
      </c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</row>
    <row r="68" spans="1:56" hidden="1" x14ac:dyDescent="0.25">
      <c r="A68" s="256"/>
      <c r="B68" s="292">
        <f t="shared" ref="B68:B91" si="19">B67+0.25</f>
        <v>2.25</v>
      </c>
      <c r="C68" s="292">
        <f t="shared" si="17"/>
        <v>75.815999086895374</v>
      </c>
      <c r="D68" s="256"/>
      <c r="E68" s="256"/>
      <c r="F68" s="256"/>
      <c r="G68" s="256"/>
      <c r="H68" s="292">
        <f t="shared" ref="H68:H91" si="20">H67+0.25</f>
        <v>2.25</v>
      </c>
      <c r="I68" s="292">
        <f t="shared" si="18"/>
        <v>64.133736634262974</v>
      </c>
      <c r="J68" s="256"/>
      <c r="K68" s="256"/>
      <c r="L68" s="256"/>
      <c r="M68" s="256"/>
      <c r="N68" s="292">
        <f t="shared" ref="N68:N91" si="21">N67+0.25</f>
        <v>2.25</v>
      </c>
      <c r="O68" s="292">
        <f t="shared" si="15"/>
        <v>33.927493051498125</v>
      </c>
      <c r="P68" s="292">
        <f t="shared" si="11"/>
        <v>25.215198334498105</v>
      </c>
      <c r="Q68" s="292">
        <f t="shared" si="16"/>
        <v>55.65607327358633</v>
      </c>
      <c r="R68" s="293">
        <f t="shared" si="12"/>
        <v>89.583566325084462</v>
      </c>
      <c r="S68" s="293">
        <f t="shared" si="13"/>
        <v>80.871271608084442</v>
      </c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  <c r="AI68" s="256"/>
      <c r="AJ68" s="256"/>
      <c r="AK68" s="256"/>
      <c r="AL68" s="292">
        <f>RSEE_razredi!$E$7</f>
        <v>67.53</v>
      </c>
      <c r="AM68" s="292">
        <f>RSEE_razredi!$K$11</f>
        <v>152.35079999999999</v>
      </c>
      <c r="AN68" s="237">
        <f>RSEE_razredi!$I$9</f>
        <v>63.48</v>
      </c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</row>
    <row r="69" spans="1:56" hidden="1" x14ac:dyDescent="0.25">
      <c r="A69" s="256"/>
      <c r="B69" s="292">
        <f t="shared" si="19"/>
        <v>2.5</v>
      </c>
      <c r="C69" s="292">
        <f t="shared" si="17"/>
        <v>75.203410356927435</v>
      </c>
      <c r="D69" s="256"/>
      <c r="E69" s="256"/>
      <c r="F69" s="256"/>
      <c r="G69" s="256"/>
      <c r="H69" s="292">
        <f t="shared" si="20"/>
        <v>2.5</v>
      </c>
      <c r="I69" s="292">
        <f t="shared" si="18"/>
        <v>63.722871384925725</v>
      </c>
      <c r="J69" s="256"/>
      <c r="K69" s="256"/>
      <c r="L69" s="256"/>
      <c r="M69" s="256"/>
      <c r="N69" s="292">
        <f t="shared" si="21"/>
        <v>2.5</v>
      </c>
      <c r="O69" s="292">
        <f t="shared" si="15"/>
        <v>33.321706850480837</v>
      </c>
      <c r="P69" s="292">
        <f t="shared" si="11"/>
        <v>24.775412133111356</v>
      </c>
      <c r="Q69" s="292">
        <f t="shared" si="16"/>
        <v>55.422008740043118</v>
      </c>
      <c r="R69" s="293">
        <f t="shared" si="12"/>
        <v>88.743715590523948</v>
      </c>
      <c r="S69" s="293">
        <f t="shared" si="13"/>
        <v>80.197420873154471</v>
      </c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  <c r="AI69" s="256"/>
      <c r="AJ69" s="256"/>
      <c r="AK69" s="256"/>
      <c r="AL69" s="292">
        <f>RSEE_razredi!$E$7</f>
        <v>67.53</v>
      </c>
      <c r="AM69" s="292">
        <f>RSEE_razredi!$K$11</f>
        <v>152.35079999999999</v>
      </c>
      <c r="AN69" s="237">
        <f>RSEE_razredi!$I$9</f>
        <v>63.48</v>
      </c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</row>
    <row r="70" spans="1:56" hidden="1" x14ac:dyDescent="0.25">
      <c r="A70" s="256"/>
      <c r="B70" s="292">
        <f t="shared" si="19"/>
        <v>2.75</v>
      </c>
      <c r="C70" s="292">
        <f t="shared" si="17"/>
        <v>74.65352151678411</v>
      </c>
      <c r="D70" s="256"/>
      <c r="E70" s="256"/>
      <c r="F70" s="256"/>
      <c r="G70" s="256"/>
      <c r="H70" s="292">
        <f t="shared" si="20"/>
        <v>2.75</v>
      </c>
      <c r="I70" s="292">
        <f t="shared" si="18"/>
        <v>63.353466532685111</v>
      </c>
      <c r="J70" s="256"/>
      <c r="K70" s="256"/>
      <c r="L70" s="256"/>
      <c r="M70" s="256"/>
      <c r="N70" s="292">
        <f t="shared" si="21"/>
        <v>2.75</v>
      </c>
      <c r="O70" s="292">
        <f t="shared" si="15"/>
        <v>32.783029927543261</v>
      </c>
      <c r="P70" s="292">
        <f t="shared" si="11"/>
        <v>24.384188625257259</v>
      </c>
      <c r="Q70" s="292">
        <f t="shared" si="16"/>
        <v>55.211119728140332</v>
      </c>
      <c r="R70" s="293">
        <f t="shared" si="12"/>
        <v>87.9941496556836</v>
      </c>
      <c r="S70" s="293">
        <f t="shared" si="13"/>
        <v>79.595308353397598</v>
      </c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  <c r="AH70" s="256"/>
      <c r="AI70" s="256"/>
      <c r="AJ70" s="256"/>
      <c r="AK70" s="256"/>
      <c r="AL70" s="292">
        <f>RSEE_razredi!$E$7</f>
        <v>67.53</v>
      </c>
      <c r="AM70" s="292">
        <f>RSEE_razredi!$K$11</f>
        <v>152.35079999999999</v>
      </c>
      <c r="AN70" s="237">
        <f>RSEE_razredi!$I$9</f>
        <v>63.48</v>
      </c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</row>
    <row r="71" spans="1:56" hidden="1" x14ac:dyDescent="0.25">
      <c r="A71" s="256"/>
      <c r="B71" s="292">
        <f t="shared" si="19"/>
        <v>3</v>
      </c>
      <c r="C71" s="292">
        <f t="shared" si="17"/>
        <v>74.155023978133443</v>
      </c>
      <c r="D71" s="256"/>
      <c r="E71" s="256"/>
      <c r="F71" s="256"/>
      <c r="G71" s="256"/>
      <c r="H71" s="292">
        <f t="shared" si="20"/>
        <v>3</v>
      </c>
      <c r="I71" s="292">
        <f t="shared" si="18"/>
        <v>63.01809652672997</v>
      </c>
      <c r="J71" s="256"/>
      <c r="K71" s="256"/>
      <c r="L71" s="256"/>
      <c r="M71" s="256"/>
      <c r="N71" s="292">
        <f t="shared" si="21"/>
        <v>3</v>
      </c>
      <c r="O71" s="292">
        <f t="shared" si="15"/>
        <v>32.298863885281264</v>
      </c>
      <c r="P71" s="292">
        <f t="shared" si="11"/>
        <v>24.032426320675526</v>
      </c>
      <c r="Q71" s="292">
        <f t="shared" si="16"/>
        <v>55.019293920227916</v>
      </c>
      <c r="R71" s="293">
        <f t="shared" si="12"/>
        <v>87.318157805509173</v>
      </c>
      <c r="S71" s="293">
        <f t="shared" si="13"/>
        <v>79.05172024090345</v>
      </c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56"/>
      <c r="AJ71" s="256"/>
      <c r="AK71" s="256"/>
      <c r="AL71" s="292">
        <f>RSEE_razredi!$E$7</f>
        <v>67.53</v>
      </c>
      <c r="AM71" s="292">
        <f>RSEE_razredi!$K$11</f>
        <v>152.35079999999999</v>
      </c>
      <c r="AN71" s="237">
        <f>RSEE_razredi!$I$9</f>
        <v>63.48</v>
      </c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</row>
    <row r="72" spans="1:56" hidden="1" x14ac:dyDescent="0.25">
      <c r="A72" s="256"/>
      <c r="B72" s="292">
        <f t="shared" si="19"/>
        <v>3.25</v>
      </c>
      <c r="C72" s="292">
        <f t="shared" si="17"/>
        <v>73.699390714246007</v>
      </c>
      <c r="D72" s="256"/>
      <c r="E72" s="256"/>
      <c r="F72" s="256"/>
      <c r="G72" s="256"/>
      <c r="H72" s="292">
        <f t="shared" si="20"/>
        <v>3.25</v>
      </c>
      <c r="I72" s="292">
        <f t="shared" si="18"/>
        <v>62.711153992336001</v>
      </c>
      <c r="J72" s="256"/>
      <c r="K72" s="256"/>
      <c r="L72" s="256"/>
      <c r="M72" s="256"/>
      <c r="N72" s="292">
        <f t="shared" si="21"/>
        <v>3.25</v>
      </c>
      <c r="O72" s="292">
        <f t="shared" si="15"/>
        <v>31.859791263063602</v>
      </c>
      <c r="P72" s="292">
        <f t="shared" si="11"/>
        <v>23.713319226257344</v>
      </c>
      <c r="Q72" s="292">
        <f t="shared" si="16"/>
        <v>54.843419888754667</v>
      </c>
      <c r="R72" s="293">
        <f t="shared" si="12"/>
        <v>86.703211151818266</v>
      </c>
      <c r="S72" s="293">
        <f t="shared" si="13"/>
        <v>78.556739115012007</v>
      </c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56"/>
      <c r="AI72" s="256"/>
      <c r="AJ72" s="256"/>
      <c r="AK72" s="256"/>
      <c r="AL72" s="292">
        <f>RSEE_razredi!$E$7</f>
        <v>67.53</v>
      </c>
      <c r="AM72" s="292">
        <f>RSEE_razredi!$K$11</f>
        <v>152.35079999999999</v>
      </c>
      <c r="AN72" s="237">
        <f>RSEE_razredi!$I$9</f>
        <v>63.48</v>
      </c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</row>
    <row r="73" spans="1:56" hidden="1" x14ac:dyDescent="0.25">
      <c r="A73" s="256"/>
      <c r="B73" s="292">
        <f t="shared" si="19"/>
        <v>3.5</v>
      </c>
      <c r="C73" s="292">
        <f t="shared" si="17"/>
        <v>73.280036481199588</v>
      </c>
      <c r="D73" s="256"/>
      <c r="E73" s="256"/>
      <c r="F73" s="256"/>
      <c r="G73" s="256"/>
      <c r="H73" s="292">
        <f t="shared" si="20"/>
        <v>3.5</v>
      </c>
      <c r="I73" s="292">
        <f t="shared" si="18"/>
        <v>62.428302617368871</v>
      </c>
      <c r="J73" s="256"/>
      <c r="K73" s="256"/>
      <c r="L73" s="256"/>
      <c r="M73" s="256"/>
      <c r="N73" s="292">
        <f t="shared" si="21"/>
        <v>3.5</v>
      </c>
      <c r="O73" s="292">
        <f t="shared" si="15"/>
        <v>31.458596660446162</v>
      </c>
      <c r="P73" s="292">
        <f t="shared" si="11"/>
        <v>23.421651014374032</v>
      </c>
      <c r="Q73" s="292">
        <f t="shared" si="16"/>
        <v>54.681087225158308</v>
      </c>
      <c r="R73" s="293">
        <f t="shared" si="12"/>
        <v>86.13968388560447</v>
      </c>
      <c r="S73" s="293">
        <f t="shared" si="13"/>
        <v>78.102738239532343</v>
      </c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92">
        <f>RSEE_razredi!$E$7</f>
        <v>67.53</v>
      </c>
      <c r="AM73" s="292">
        <f>RSEE_razredi!$K$11</f>
        <v>152.35079999999999</v>
      </c>
      <c r="AN73" s="237">
        <f>RSEE_razredi!$I$9</f>
        <v>63.48</v>
      </c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</row>
    <row r="74" spans="1:56" hidden="1" x14ac:dyDescent="0.25">
      <c r="A74" s="256"/>
      <c r="B74" s="292">
        <f t="shared" si="19"/>
        <v>3.75</v>
      </c>
      <c r="C74" s="292">
        <f t="shared" si="17"/>
        <v>72.89177210136144</v>
      </c>
      <c r="D74" s="256"/>
      <c r="E74" s="256"/>
      <c r="F74" s="256"/>
      <c r="G74" s="256"/>
      <c r="H74" s="292">
        <f t="shared" si="20"/>
        <v>3.75</v>
      </c>
      <c r="I74" s="292">
        <f t="shared" si="18"/>
        <v>62.166121128850911</v>
      </c>
      <c r="J74" s="256"/>
      <c r="K74" s="256"/>
      <c r="L74" s="256"/>
      <c r="M74" s="256"/>
      <c r="N74" s="292">
        <f t="shared" si="21"/>
        <v>3.75</v>
      </c>
      <c r="O74" s="292">
        <f t="shared" si="15"/>
        <v>31.08963576519611</v>
      </c>
      <c r="P74" s="292">
        <f t="shared" si="11"/>
        <v>23.153339895350626</v>
      </c>
      <c r="Q74" s="292">
        <f t="shared" si="16"/>
        <v>54.530391051088202</v>
      </c>
      <c r="R74" s="293">
        <f t="shared" si="12"/>
        <v>85.620026816284309</v>
      </c>
      <c r="S74" s="293">
        <f t="shared" si="13"/>
        <v>77.683730946438828</v>
      </c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  <c r="AG74" s="256"/>
      <c r="AH74" s="256"/>
      <c r="AI74" s="256"/>
      <c r="AJ74" s="256"/>
      <c r="AK74" s="256"/>
      <c r="AL74" s="292">
        <f>RSEE_razredi!$E$7</f>
        <v>67.53</v>
      </c>
      <c r="AM74" s="292">
        <f>RSEE_razredi!$K$11</f>
        <v>152.35079999999999</v>
      </c>
      <c r="AN74" s="237">
        <f>RSEE_razredi!$I$9</f>
        <v>63.48</v>
      </c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6"/>
      <c r="BD74" s="236"/>
    </row>
    <row r="75" spans="1:56" hidden="1" x14ac:dyDescent="0.25">
      <c r="A75" s="256"/>
      <c r="B75" s="292">
        <f t="shared" si="19"/>
        <v>4</v>
      </c>
      <c r="C75" s="292">
        <f t="shared" si="17"/>
        <v>72.530437472636706</v>
      </c>
      <c r="D75" s="256"/>
      <c r="E75" s="256"/>
      <c r="F75" s="256"/>
      <c r="G75" s="256"/>
      <c r="H75" s="292">
        <f t="shared" si="20"/>
        <v>4</v>
      </c>
      <c r="I75" s="292">
        <f t="shared" si="18"/>
        <v>61.921863566119256</v>
      </c>
      <c r="J75" s="256"/>
      <c r="K75" s="256"/>
      <c r="L75" s="256"/>
      <c r="M75" s="256"/>
      <c r="N75" s="292">
        <f t="shared" si="21"/>
        <v>4</v>
      </c>
      <c r="O75" s="292">
        <f t="shared" si="15"/>
        <v>30.748414175383978</v>
      </c>
      <c r="P75" s="292">
        <f t="shared" si="11"/>
        <v>22.905134720614676</v>
      </c>
      <c r="Q75" s="292">
        <f t="shared" si="16"/>
        <v>54.389800167901242</v>
      </c>
      <c r="R75" s="293">
        <f t="shared" si="12"/>
        <v>85.138214343285227</v>
      </c>
      <c r="S75" s="293">
        <f t="shared" si="13"/>
        <v>77.294934888515911</v>
      </c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  <c r="AG75" s="256"/>
      <c r="AH75" s="256"/>
      <c r="AI75" s="256"/>
      <c r="AJ75" s="256"/>
      <c r="AK75" s="256"/>
      <c r="AL75" s="292">
        <f>RSEE_razredi!$E$7</f>
        <v>67.53</v>
      </c>
      <c r="AM75" s="292">
        <f>RSEE_razredi!$K$11</f>
        <v>152.35079999999999</v>
      </c>
      <c r="AN75" s="237">
        <f>RSEE_razredi!$I$9</f>
        <v>63.48</v>
      </c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</row>
    <row r="76" spans="1:56" hidden="1" x14ac:dyDescent="0.25">
      <c r="A76" s="256"/>
      <c r="B76" s="292">
        <f t="shared" si="19"/>
        <v>4.25</v>
      </c>
      <c r="C76" s="292">
        <f t="shared" si="17"/>
        <v>72.19264746777246</v>
      </c>
      <c r="D76" s="256"/>
      <c r="E76" s="256"/>
      <c r="F76" s="256"/>
      <c r="G76" s="256"/>
      <c r="H76" s="292">
        <f t="shared" si="20"/>
        <v>4.25</v>
      </c>
      <c r="I76" s="292">
        <f t="shared" si="18"/>
        <v>61.693293101837419</v>
      </c>
      <c r="J76" s="256"/>
      <c r="K76" s="256"/>
      <c r="L76" s="256"/>
      <c r="M76" s="256"/>
      <c r="N76" s="292">
        <f t="shared" si="21"/>
        <v>4.25</v>
      </c>
      <c r="O76" s="292">
        <f t="shared" si="15"/>
        <v>30.431297780476573</v>
      </c>
      <c r="P76" s="292">
        <f t="shared" si="11"/>
        <v>22.674405949740517</v>
      </c>
      <c r="Q76" s="292">
        <f t="shared" si="16"/>
        <v>54.258065517090948</v>
      </c>
      <c r="R76" s="293">
        <f t="shared" si="12"/>
        <v>84.689363297567525</v>
      </c>
      <c r="S76" s="293">
        <f t="shared" si="13"/>
        <v>76.932471466831458</v>
      </c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  <c r="AG76" s="256"/>
      <c r="AH76" s="256"/>
      <c r="AI76" s="256"/>
      <c r="AJ76" s="256"/>
      <c r="AK76" s="256"/>
      <c r="AL76" s="292">
        <f>RSEE_razredi!$E$7</f>
        <v>67.53</v>
      </c>
      <c r="AM76" s="292">
        <f>RSEE_razredi!$K$11</f>
        <v>152.35079999999999</v>
      </c>
      <c r="AN76" s="237">
        <f>RSEE_razredi!$I$9</f>
        <v>63.48</v>
      </c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</row>
    <row r="77" spans="1:56" hidden="1" x14ac:dyDescent="0.25">
      <c r="A77" s="256"/>
      <c r="B77" s="292">
        <f t="shared" si="19"/>
        <v>4.5</v>
      </c>
      <c r="C77" s="292">
        <f t="shared" si="17"/>
        <v>71.875611522545555</v>
      </c>
      <c r="D77" s="256"/>
      <c r="E77" s="256"/>
      <c r="F77" s="256"/>
      <c r="G77" s="256"/>
      <c r="H77" s="292">
        <f t="shared" si="20"/>
        <v>4.5</v>
      </c>
      <c r="I77" s="292">
        <f t="shared" si="18"/>
        <v>61.478563926060914</v>
      </c>
      <c r="J77" s="256"/>
      <c r="K77" s="256"/>
      <c r="L77" s="256"/>
      <c r="M77" s="256"/>
      <c r="N77" s="292">
        <f t="shared" si="21"/>
        <v>4.5</v>
      </c>
      <c r="O77" s="292">
        <f t="shared" si="15"/>
        <v>30.135308444097639</v>
      </c>
      <c r="P77" s="292">
        <f t="shared" si="11"/>
        <v>22.458998143926866</v>
      </c>
      <c r="Q77" s="292">
        <f t="shared" si="16"/>
        <v>54.134155023094415</v>
      </c>
      <c r="R77" s="293">
        <f t="shared" si="12"/>
        <v>84.269463467192054</v>
      </c>
      <c r="S77" s="293">
        <f t="shared" si="13"/>
        <v>76.593153167021285</v>
      </c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  <c r="AE77" s="256"/>
      <c r="AF77" s="256"/>
      <c r="AG77" s="256"/>
      <c r="AH77" s="256"/>
      <c r="AI77" s="256"/>
      <c r="AJ77" s="256"/>
      <c r="AK77" s="256"/>
      <c r="AL77" s="292">
        <f>RSEE_razredi!$E$7</f>
        <v>67.53</v>
      </c>
      <c r="AM77" s="292">
        <f>RSEE_razredi!$K$11</f>
        <v>152.35079999999999</v>
      </c>
      <c r="AN77" s="237">
        <f>RSEE_razredi!$I$9</f>
        <v>63.48</v>
      </c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</row>
    <row r="78" spans="1:56" hidden="1" x14ac:dyDescent="0.25">
      <c r="A78" s="256"/>
      <c r="B78" s="292">
        <f t="shared" si="19"/>
        <v>4.75</v>
      </c>
      <c r="C78" s="292">
        <f t="shared" si="17"/>
        <v>71.577002710768213</v>
      </c>
      <c r="D78" s="256"/>
      <c r="E78" s="256"/>
      <c r="F78" s="256"/>
      <c r="G78" s="256"/>
      <c r="H78" s="292">
        <f t="shared" si="20"/>
        <v>4.75</v>
      </c>
      <c r="I78" s="292">
        <f t="shared" si="18"/>
        <v>61.276135442025954</v>
      </c>
      <c r="J78" s="256"/>
      <c r="K78" s="256"/>
      <c r="L78" s="256"/>
      <c r="M78" s="256"/>
      <c r="N78" s="292">
        <f t="shared" si="21"/>
        <v>4.75</v>
      </c>
      <c r="O78" s="292">
        <f t="shared" si="15"/>
        <v>29.857976615957593</v>
      </c>
      <c r="P78" s="292">
        <f t="shared" si="11"/>
        <v>22.257123532284112</v>
      </c>
      <c r="Q78" s="292">
        <f t="shared" si="16"/>
        <v>54.017206197121887</v>
      </c>
      <c r="R78" s="293">
        <f t="shared" si="12"/>
        <v>83.875182813079476</v>
      </c>
      <c r="S78" s="293">
        <f t="shared" si="13"/>
        <v>76.274329729405991</v>
      </c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  <c r="AE78" s="256"/>
      <c r="AF78" s="256"/>
      <c r="AG78" s="256"/>
      <c r="AH78" s="256"/>
      <c r="AI78" s="256"/>
      <c r="AJ78" s="256"/>
      <c r="AK78" s="256"/>
      <c r="AL78" s="292">
        <f>RSEE_razredi!$E$7</f>
        <v>67.53</v>
      </c>
      <c r="AM78" s="292">
        <f>RSEE_razredi!$K$11</f>
        <v>152.35079999999999</v>
      </c>
      <c r="AN78" s="237">
        <f>RSEE_razredi!$I$9</f>
        <v>63.48</v>
      </c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</row>
    <row r="79" spans="1:56" hidden="1" x14ac:dyDescent="0.25">
      <c r="A79" s="256"/>
      <c r="B79" s="292">
        <f t="shared" si="19"/>
        <v>5</v>
      </c>
      <c r="C79" s="292">
        <f t="shared" si="17"/>
        <v>71.294860888002049</v>
      </c>
      <c r="D79" s="256"/>
      <c r="E79" s="256"/>
      <c r="F79" s="256"/>
      <c r="G79" s="256"/>
      <c r="H79" s="292">
        <f t="shared" si="20"/>
        <v>5</v>
      </c>
      <c r="I79" s="292">
        <f t="shared" si="18"/>
        <v>61.084708728749952</v>
      </c>
      <c r="J79" s="256"/>
      <c r="K79" s="256"/>
      <c r="L79" s="256"/>
      <c r="M79" s="256"/>
      <c r="N79" s="292">
        <f t="shared" si="21"/>
        <v>5</v>
      </c>
      <c r="O79" s="292">
        <f t="shared" si="15"/>
        <v>29.59723290780251</v>
      </c>
      <c r="P79" s="292">
        <f t="shared" si="11"/>
        <v>22.067283696566914</v>
      </c>
      <c r="Q79" s="292">
        <f t="shared" si="16"/>
        <v>53.906490996529868</v>
      </c>
      <c r="R79" s="293">
        <f t="shared" si="12"/>
        <v>83.503723904332375</v>
      </c>
      <c r="S79" s="293">
        <f t="shared" si="13"/>
        <v>75.973774693096786</v>
      </c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  <c r="AG79" s="256"/>
      <c r="AH79" s="256"/>
      <c r="AI79" s="256"/>
      <c r="AJ79" s="256"/>
      <c r="AK79" s="256"/>
      <c r="AL79" s="292">
        <f>RSEE_razredi!$E$7</f>
        <v>67.53</v>
      </c>
      <c r="AM79" s="292">
        <f>RSEE_razredi!$K$11</f>
        <v>152.35079999999999</v>
      </c>
      <c r="AN79" s="237">
        <f>RSEE_razredi!$I$9</f>
        <v>63.48</v>
      </c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6"/>
      <c r="BD79" s="236"/>
    </row>
    <row r="80" spans="1:56" hidden="1" x14ac:dyDescent="0.25">
      <c r="A80" s="256"/>
      <c r="B80" s="292">
        <f t="shared" si="19"/>
        <v>5.25</v>
      </c>
      <c r="C80" s="292">
        <f t="shared" si="17"/>
        <v>71.027519808149421</v>
      </c>
      <c r="D80" s="256"/>
      <c r="E80" s="256"/>
      <c r="F80" s="256"/>
      <c r="G80" s="256"/>
      <c r="H80" s="292">
        <f t="shared" si="20"/>
        <v>5.25</v>
      </c>
      <c r="I80" s="292">
        <f t="shared" si="18"/>
        <v>60.903178686608669</v>
      </c>
      <c r="J80" s="256"/>
      <c r="K80" s="256"/>
      <c r="L80" s="256"/>
      <c r="M80" s="256"/>
      <c r="N80" s="292">
        <f t="shared" si="21"/>
        <v>5.25</v>
      </c>
      <c r="O80" s="292">
        <f t="shared" si="15"/>
        <v>29.351326936704407</v>
      </c>
      <c r="P80" s="292">
        <f t="shared" si="11"/>
        <v>21.888210938026631</v>
      </c>
      <c r="Q80" s="292">
        <f t="shared" si="16"/>
        <v>53.801389326622697</v>
      </c>
      <c r="R80" s="293">
        <f t="shared" si="12"/>
        <v>83.152716263327108</v>
      </c>
      <c r="S80" s="293">
        <f t="shared" si="13"/>
        <v>75.689600264649329</v>
      </c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  <c r="AI80" s="256"/>
      <c r="AJ80" s="256"/>
      <c r="AK80" s="256"/>
      <c r="AL80" s="292">
        <f>RSEE_razredi!$E$7</f>
        <v>67.53</v>
      </c>
      <c r="AM80" s="292">
        <f>RSEE_razredi!$K$11</f>
        <v>152.35079999999999</v>
      </c>
      <c r="AN80" s="237">
        <f>RSEE_razredi!$I$9</f>
        <v>63.48</v>
      </c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</row>
    <row r="81" spans="1:56" hidden="1" x14ac:dyDescent="0.25">
      <c r="A81" s="256"/>
      <c r="B81" s="292">
        <f t="shared" si="19"/>
        <v>5.5</v>
      </c>
      <c r="C81" s="292">
        <f t="shared" si="17"/>
        <v>70.773551439722851</v>
      </c>
      <c r="D81" s="256"/>
      <c r="E81" s="256"/>
      <c r="F81" s="256"/>
      <c r="G81" s="256"/>
      <c r="H81" s="292">
        <f t="shared" si="20"/>
        <v>5.5</v>
      </c>
      <c r="I81" s="292">
        <f t="shared" si="18"/>
        <v>60.730597444815537</v>
      </c>
      <c r="J81" s="256"/>
      <c r="K81" s="256"/>
      <c r="L81" s="256"/>
      <c r="M81" s="256"/>
      <c r="N81" s="292">
        <f t="shared" si="21"/>
        <v>5.5</v>
      </c>
      <c r="O81" s="292">
        <f t="shared" si="15"/>
        <v>29.118765630547415</v>
      </c>
      <c r="P81" s="292">
        <f t="shared" si="11"/>
        <v>21.718823695570823</v>
      </c>
      <c r="Q81" s="292">
        <f t="shared" si="16"/>
        <v>53.701368755747744</v>
      </c>
      <c r="R81" s="293">
        <f t="shared" si="12"/>
        <v>82.820134386295166</v>
      </c>
      <c r="S81" s="293">
        <f t="shared" si="13"/>
        <v>75.42019245131857</v>
      </c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  <c r="AI81" s="256"/>
      <c r="AJ81" s="256"/>
      <c r="AK81" s="256"/>
      <c r="AL81" s="292">
        <f>RSEE_razredi!$E$7</f>
        <v>67.53</v>
      </c>
      <c r="AM81" s="292">
        <f>RSEE_razredi!$K$11</f>
        <v>152.35079999999999</v>
      </c>
      <c r="AN81" s="237">
        <f>RSEE_razredi!$I$9</f>
        <v>63.48</v>
      </c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</row>
    <row r="82" spans="1:56" hidden="1" x14ac:dyDescent="0.25">
      <c r="A82" s="256"/>
      <c r="B82" s="292">
        <f t="shared" si="19"/>
        <v>5.75</v>
      </c>
      <c r="C82" s="292">
        <f t="shared" si="17"/>
        <v>70.531722838481784</v>
      </c>
      <c r="D82" s="256"/>
      <c r="E82" s="256"/>
      <c r="F82" s="256"/>
      <c r="G82" s="256"/>
      <c r="H82" s="292">
        <f t="shared" si="20"/>
        <v>5.75</v>
      </c>
      <c r="I82" s="292">
        <f t="shared" si="18"/>
        <v>60.566145997353637</v>
      </c>
      <c r="J82" s="256"/>
      <c r="K82" s="256"/>
      <c r="L82" s="256"/>
      <c r="M82" s="256"/>
      <c r="N82" s="292">
        <f t="shared" si="21"/>
        <v>5.75</v>
      </c>
      <c r="O82" s="292">
        <f t="shared" si="15"/>
        <v>28.898265672040658</v>
      </c>
      <c r="P82" s="292">
        <f t="shared" si="11"/>
        <v>21.558192173781702</v>
      </c>
      <c r="Q82" s="292">
        <f t="shared" si="16"/>
        <v>53.605968775081351</v>
      </c>
      <c r="R82" s="293">
        <f t="shared" si="12"/>
        <v>82.504234447122002</v>
      </c>
      <c r="S82" s="293">
        <f t="shared" si="13"/>
        <v>75.164160948863056</v>
      </c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256"/>
      <c r="AE82" s="256"/>
      <c r="AF82" s="256"/>
      <c r="AG82" s="256"/>
      <c r="AH82" s="256"/>
      <c r="AI82" s="256"/>
      <c r="AJ82" s="256"/>
      <c r="AK82" s="256"/>
      <c r="AL82" s="292">
        <f>RSEE_razredi!$E$7</f>
        <v>67.53</v>
      </c>
      <c r="AM82" s="292">
        <f>RSEE_razredi!$K$11</f>
        <v>152.35079999999999</v>
      </c>
      <c r="AN82" s="237">
        <f>RSEE_razredi!$I$9</f>
        <v>63.48</v>
      </c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</row>
    <row r="83" spans="1:56" hidden="1" x14ac:dyDescent="0.25">
      <c r="A83" s="256"/>
      <c r="B83" s="292">
        <f t="shared" si="19"/>
        <v>6</v>
      </c>
      <c r="C83" s="292">
        <f t="shared" si="17"/>
        <v>70.300962331031769</v>
      </c>
      <c r="D83" s="256"/>
      <c r="E83" s="256"/>
      <c r="F83" s="256"/>
      <c r="G83" s="256"/>
      <c r="H83" s="292">
        <f t="shared" si="20"/>
        <v>6</v>
      </c>
      <c r="I83" s="292">
        <f t="shared" si="18"/>
        <v>60.409111945419546</v>
      </c>
      <c r="J83" s="256"/>
      <c r="K83" s="256"/>
      <c r="L83" s="256"/>
      <c r="M83" s="256"/>
      <c r="N83" s="292">
        <f t="shared" si="21"/>
        <v>6</v>
      </c>
      <c r="O83" s="292">
        <f t="shared" si="15"/>
        <v>28.688716378173346</v>
      </c>
      <c r="P83" s="292">
        <f t="shared" si="11"/>
        <v>21.405511508178829</v>
      </c>
      <c r="Q83" s="292">
        <f t="shared" si="16"/>
        <v>53.514788434640373</v>
      </c>
      <c r="R83" s="293">
        <f t="shared" si="12"/>
        <v>82.203504812813719</v>
      </c>
      <c r="S83" s="293">
        <f t="shared" si="13"/>
        <v>74.920299942819199</v>
      </c>
      <c r="T83" s="256"/>
      <c r="U83" s="256"/>
      <c r="V83" s="256"/>
      <c r="W83" s="256"/>
      <c r="X83" s="256"/>
      <c r="Y83" s="256"/>
      <c r="Z83" s="256"/>
      <c r="AA83" s="256"/>
      <c r="AB83" s="256"/>
      <c r="AC83" s="256"/>
      <c r="AD83" s="256"/>
      <c r="AE83" s="256"/>
      <c r="AF83" s="256"/>
      <c r="AG83" s="256"/>
      <c r="AH83" s="256"/>
      <c r="AI83" s="256"/>
      <c r="AJ83" s="256"/>
      <c r="AK83" s="256"/>
      <c r="AL83" s="292">
        <f>RSEE_razredi!$E$7</f>
        <v>67.53</v>
      </c>
      <c r="AM83" s="292">
        <f>RSEE_razredi!$K$11</f>
        <v>152.35079999999999</v>
      </c>
      <c r="AN83" s="237">
        <f>RSEE_razredi!$I$9</f>
        <v>63.48</v>
      </c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</row>
    <row r="84" spans="1:56" hidden="1" x14ac:dyDescent="0.25">
      <c r="A84" s="256"/>
      <c r="B84" s="292">
        <f t="shared" si="19"/>
        <v>6.25</v>
      </c>
      <c r="C84" s="292">
        <f t="shared" si="17"/>
        <v>70.080332701111772</v>
      </c>
      <c r="D84" s="256"/>
      <c r="E84" s="256"/>
      <c r="F84" s="256"/>
      <c r="G84" s="256"/>
      <c r="H84" s="292">
        <f t="shared" si="20"/>
        <v>6.25</v>
      </c>
      <c r="I84" s="292">
        <f t="shared" si="18"/>
        <v>60.25887183598649</v>
      </c>
      <c r="J84" s="256"/>
      <c r="K84" s="256"/>
      <c r="L84" s="256"/>
      <c r="M84" s="256"/>
      <c r="N84" s="292">
        <f t="shared" si="21"/>
        <v>6.25</v>
      </c>
      <c r="O84" s="292">
        <f t="shared" si="15"/>
        <v>28.489150393323285</v>
      </c>
      <c r="P84" s="292">
        <f t="shared" si="11"/>
        <v>21.260080575142748</v>
      </c>
      <c r="Q84" s="292">
        <f t="shared" si="16"/>
        <v>53.427476522958663</v>
      </c>
      <c r="R84" s="293">
        <f t="shared" si="12"/>
        <v>81.916626916281956</v>
      </c>
      <c r="S84" s="293">
        <f t="shared" si="13"/>
        <v>74.687557098101408</v>
      </c>
      <c r="T84" s="256"/>
      <c r="U84" s="256"/>
      <c r="V84" s="256"/>
      <c r="W84" s="256"/>
      <c r="X84" s="256"/>
      <c r="Y84" s="256"/>
      <c r="Z84" s="256"/>
      <c r="AA84" s="256"/>
      <c r="AB84" s="256"/>
      <c r="AC84" s="256"/>
      <c r="AD84" s="256"/>
      <c r="AE84" s="256"/>
      <c r="AF84" s="256"/>
      <c r="AG84" s="256"/>
      <c r="AH84" s="256"/>
      <c r="AI84" s="256"/>
      <c r="AJ84" s="256"/>
      <c r="AK84" s="256"/>
      <c r="AL84" s="292">
        <f>RSEE_razredi!$E$7</f>
        <v>67.53</v>
      </c>
      <c r="AM84" s="292">
        <f>RSEE_razredi!$K$11</f>
        <v>152.35079999999999</v>
      </c>
      <c r="AN84" s="237">
        <f>RSEE_razredi!$I$9</f>
        <v>63.48</v>
      </c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</row>
    <row r="85" spans="1:56" hidden="1" x14ac:dyDescent="0.25">
      <c r="A85" s="256"/>
      <c r="B85" s="292">
        <f t="shared" si="19"/>
        <v>6.5</v>
      </c>
      <c r="C85" s="292">
        <f t="shared" si="17"/>
        <v>69.869009710656911</v>
      </c>
      <c r="D85" s="256"/>
      <c r="E85" s="256"/>
      <c r="F85" s="256"/>
      <c r="G85" s="256"/>
      <c r="H85" s="292">
        <f t="shared" si="20"/>
        <v>6.5</v>
      </c>
      <c r="I85" s="292">
        <f t="shared" si="18"/>
        <v>60.114877004299871</v>
      </c>
      <c r="J85" s="256"/>
      <c r="K85" s="256"/>
      <c r="L85" s="256"/>
      <c r="M85" s="256"/>
      <c r="N85" s="292">
        <f t="shared" si="21"/>
        <v>6.5</v>
      </c>
      <c r="O85" s="292">
        <f t="shared" si="15"/>
        <v>28.298720309798831</v>
      </c>
      <c r="P85" s="292">
        <f t="shared" si="11"/>
        <v>21.121285084647326</v>
      </c>
      <c r="Q85" s="292">
        <f t="shared" si="16"/>
        <v>53.343723687806566</v>
      </c>
      <c r="R85" s="293">
        <f t="shared" si="12"/>
        <v>81.642443997605397</v>
      </c>
      <c r="S85" s="293">
        <f t="shared" si="13"/>
        <v>74.465008772453899</v>
      </c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92">
        <f>RSEE_razredi!$E$7</f>
        <v>67.53</v>
      </c>
      <c r="AM85" s="292">
        <f>RSEE_razredi!$K$11</f>
        <v>152.35079999999999</v>
      </c>
      <c r="AN85" s="237">
        <f>RSEE_razredi!$I$9</f>
        <v>63.48</v>
      </c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</row>
    <row r="86" spans="1:56" hidden="1" x14ac:dyDescent="0.25">
      <c r="A86" s="256"/>
      <c r="B86" s="292">
        <f t="shared" si="19"/>
        <v>6.75</v>
      </c>
      <c r="C86" s="292">
        <f t="shared" si="17"/>
        <v>69.666264732963285</v>
      </c>
      <c r="D86" s="256"/>
      <c r="E86" s="256"/>
      <c r="F86" s="256"/>
      <c r="G86" s="256"/>
      <c r="H86" s="292">
        <f t="shared" si="20"/>
        <v>6.75</v>
      </c>
      <c r="I86" s="292">
        <f t="shared" si="18"/>
        <v>59.976642119102813</v>
      </c>
      <c r="J86" s="256"/>
      <c r="K86" s="256"/>
      <c r="L86" s="256"/>
      <c r="M86" s="256"/>
      <c r="N86" s="292">
        <f t="shared" si="21"/>
        <v>6.75</v>
      </c>
      <c r="O86" s="292">
        <f t="shared" si="15"/>
        <v>28.116679838845489</v>
      </c>
      <c r="P86" s="292">
        <f t="shared" si="11"/>
        <v>20.988583961452136</v>
      </c>
      <c r="Q86" s="292">
        <f t="shared" si="16"/>
        <v>53.263256055472816</v>
      </c>
      <c r="R86" s="293">
        <f t="shared" si="12"/>
        <v>81.379935894318308</v>
      </c>
      <c r="S86" s="293">
        <f t="shared" si="13"/>
        <v>74.251840016924945</v>
      </c>
      <c r="T86" s="256"/>
      <c r="U86" s="256"/>
      <c r="V86" s="256"/>
      <c r="W86" s="256"/>
      <c r="X86" s="256"/>
      <c r="Y86" s="256"/>
      <c r="Z86" s="256"/>
      <c r="AA86" s="256"/>
      <c r="AB86" s="256"/>
      <c r="AC86" s="256"/>
      <c r="AD86" s="256"/>
      <c r="AE86" s="256"/>
      <c r="AF86" s="256"/>
      <c r="AG86" s="256"/>
      <c r="AH86" s="256"/>
      <c r="AI86" s="256"/>
      <c r="AJ86" s="256"/>
      <c r="AK86" s="256"/>
      <c r="AL86" s="292">
        <f>RSEE_razredi!$E$7</f>
        <v>67.53</v>
      </c>
      <c r="AM86" s="292">
        <f>RSEE_razredi!$K$11</f>
        <v>152.35079999999999</v>
      </c>
      <c r="AN86" s="237">
        <f>RSEE_razredi!$I$9</f>
        <v>63.48</v>
      </c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</row>
    <row r="87" spans="1:56" hidden="1" x14ac:dyDescent="0.25">
      <c r="A87" s="256"/>
      <c r="B87" s="292">
        <f t="shared" si="19"/>
        <v>7</v>
      </c>
      <c r="C87" s="292">
        <f t="shared" si="17"/>
        <v>69.471450589788049</v>
      </c>
      <c r="D87" s="256"/>
      <c r="E87" s="256"/>
      <c r="F87" s="256"/>
      <c r="G87" s="256"/>
      <c r="H87" s="292">
        <f t="shared" si="20"/>
        <v>7</v>
      </c>
      <c r="I87" s="292">
        <f t="shared" si="18"/>
        <v>59.843735835079414</v>
      </c>
      <c r="J87" s="256"/>
      <c r="K87" s="256"/>
      <c r="L87" s="256"/>
      <c r="M87" s="256"/>
      <c r="N87" s="292">
        <f t="shared" si="21"/>
        <v>7</v>
      </c>
      <c r="O87" s="292">
        <f t="shared" si="15"/>
        <v>27.942368513406681</v>
      </c>
      <c r="P87" s="292">
        <f t="shared" si="11"/>
        <v>20.861498278990219</v>
      </c>
      <c r="Q87" s="292">
        <f t="shared" si="16"/>
        <v>53.185830019432956</v>
      </c>
      <c r="R87" s="293">
        <f t="shared" si="12"/>
        <v>81.128198532839633</v>
      </c>
      <c r="S87" s="293">
        <f t="shared" si="13"/>
        <v>74.047328298423167</v>
      </c>
      <c r="T87" s="256"/>
      <c r="U87" s="256"/>
      <c r="V87" s="256"/>
      <c r="W87" s="256"/>
      <c r="X87" s="256"/>
      <c r="Y87" s="256"/>
      <c r="Z87" s="256"/>
      <c r="AA87" s="256"/>
      <c r="AB87" s="256"/>
      <c r="AC87" s="256"/>
      <c r="AD87" s="256"/>
      <c r="AE87" s="256"/>
      <c r="AF87" s="256"/>
      <c r="AG87" s="256"/>
      <c r="AH87" s="256"/>
      <c r="AI87" s="256"/>
      <c r="AJ87" s="256"/>
      <c r="AK87" s="256"/>
      <c r="AL87" s="292">
        <f>RSEE_razredi!$E$7</f>
        <v>67.53</v>
      </c>
      <c r="AM87" s="292">
        <f>RSEE_razredi!$K$11</f>
        <v>152.35079999999999</v>
      </c>
      <c r="AN87" s="237">
        <f>RSEE_razredi!$I$9</f>
        <v>63.48</v>
      </c>
      <c r="AO87" s="236"/>
      <c r="AP87" s="236"/>
      <c r="AQ87" s="236"/>
      <c r="AR87" s="236"/>
      <c r="AS87" s="236"/>
      <c r="AT87" s="236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</row>
    <row r="88" spans="1:56" hidden="1" x14ac:dyDescent="0.25">
      <c r="A88" s="256"/>
      <c r="B88" s="292">
        <f t="shared" si="19"/>
        <v>7.25</v>
      </c>
      <c r="C88" s="292">
        <f t="shared" si="17"/>
        <v>69.283989909624296</v>
      </c>
      <c r="D88" s="256"/>
      <c r="E88" s="256"/>
      <c r="F88" s="256"/>
      <c r="G88" s="256"/>
      <c r="H88" s="292">
        <f t="shared" si="20"/>
        <v>7.25</v>
      </c>
      <c r="I88" s="292">
        <f t="shared" si="18"/>
        <v>59.715773104517623</v>
      </c>
      <c r="J88" s="256"/>
      <c r="K88" s="256"/>
      <c r="L88" s="256"/>
      <c r="M88" s="256"/>
      <c r="N88" s="292">
        <f t="shared" si="21"/>
        <v>7.25</v>
      </c>
      <c r="O88" s="292">
        <f t="shared" si="15"/>
        <v>27.775199159686782</v>
      </c>
      <c r="P88" s="292">
        <f t="shared" si="11"/>
        <v>20.739602194819259</v>
      </c>
      <c r="Q88" s="292">
        <f t="shared" si="16"/>
        <v>53.111227950557179</v>
      </c>
      <c r="R88" s="293">
        <f t="shared" si="12"/>
        <v>80.886427110243957</v>
      </c>
      <c r="S88" s="293">
        <f t="shared" si="13"/>
        <v>73.850830145376435</v>
      </c>
      <c r="T88" s="256"/>
      <c r="U88" s="256"/>
      <c r="V88" s="256"/>
      <c r="W88" s="256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92">
        <f>RSEE_razredi!$E$7</f>
        <v>67.53</v>
      </c>
      <c r="AM88" s="292">
        <f>RSEE_razredi!$K$11</f>
        <v>152.35079999999999</v>
      </c>
      <c r="AN88" s="237">
        <f>RSEE_razredi!$I$9</f>
        <v>63.48</v>
      </c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</row>
    <row r="89" spans="1:56" hidden="1" x14ac:dyDescent="0.25">
      <c r="A89" s="256"/>
      <c r="B89" s="292">
        <f>B88+0.25</f>
        <v>7.5</v>
      </c>
      <c r="C89" s="292">
        <f t="shared" si="17"/>
        <v>69.103365488102554</v>
      </c>
      <c r="D89" s="256"/>
      <c r="E89" s="256"/>
      <c r="F89" s="256"/>
      <c r="G89" s="256"/>
      <c r="H89" s="292">
        <f>H88+0.25</f>
        <v>7.5</v>
      </c>
      <c r="I89" s="292">
        <f t="shared" si="18"/>
        <v>59.592408807402855</v>
      </c>
      <c r="J89" s="256"/>
      <c r="K89" s="256"/>
      <c r="L89" s="256"/>
      <c r="M89" s="256"/>
      <c r="N89" s="292">
        <f>N88+0.25</f>
        <v>7.5</v>
      </c>
      <c r="O89" s="292">
        <f t="shared" si="15"/>
        <v>27.614647559627574</v>
      </c>
      <c r="P89" s="292">
        <f t="shared" si="11"/>
        <v>20.622515470122238</v>
      </c>
      <c r="Q89" s="292">
        <f t="shared" si="16"/>
        <v>53.039254640167563</v>
      </c>
      <c r="R89" s="293">
        <f t="shared" si="12"/>
        <v>80.653902199795141</v>
      </c>
      <c r="S89" s="293">
        <f t="shared" si="13"/>
        <v>73.661770110289808</v>
      </c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256"/>
      <c r="AE89" s="256"/>
      <c r="AF89" s="256"/>
      <c r="AG89" s="256"/>
      <c r="AH89" s="256"/>
      <c r="AI89" s="256"/>
      <c r="AJ89" s="256"/>
      <c r="AK89" s="256"/>
      <c r="AL89" s="292">
        <f>RSEE_razredi!$E$7</f>
        <v>67.53</v>
      </c>
      <c r="AM89" s="292">
        <f>RSEE_razredi!$K$11</f>
        <v>152.35079999999999</v>
      </c>
      <c r="AN89" s="237">
        <f>RSEE_razredi!$I$9</f>
        <v>63.48</v>
      </c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</row>
    <row r="90" spans="1:56" hidden="1" x14ac:dyDescent="0.25">
      <c r="A90" s="256"/>
      <c r="B90" s="292">
        <f t="shared" si="19"/>
        <v>7.75</v>
      </c>
      <c r="C90" s="292">
        <f t="shared" si="17"/>
        <v>68.929112251847101</v>
      </c>
      <c r="D90" s="256"/>
      <c r="E90" s="256"/>
      <c r="F90" s="256"/>
      <c r="G90" s="256"/>
      <c r="H90" s="292">
        <f t="shared" si="20"/>
        <v>7.75</v>
      </c>
      <c r="I90" s="292">
        <f t="shared" si="18"/>
        <v>59.473332438030447</v>
      </c>
      <c r="J90" s="256"/>
      <c r="K90" s="256"/>
      <c r="L90" s="256"/>
      <c r="M90" s="256"/>
      <c r="N90" s="292">
        <f t="shared" si="21"/>
        <v>7.75</v>
      </c>
      <c r="O90" s="292">
        <f t="shared" si="15"/>
        <v>27.46024386199247</v>
      </c>
      <c r="P90" s="292">
        <f t="shared" si="11"/>
        <v>20.509897253652611</v>
      </c>
      <c r="Q90" s="292">
        <f t="shared" si="16"/>
        <v>52.969734330813679</v>
      </c>
      <c r="R90" s="293">
        <f t="shared" si="12"/>
        <v>80.429978192806146</v>
      </c>
      <c r="S90" s="293">
        <f t="shared" si="13"/>
        <v>73.47963158446629</v>
      </c>
      <c r="T90" s="256"/>
      <c r="U90" s="256"/>
      <c r="V90" s="256"/>
      <c r="W90" s="256"/>
      <c r="X90" s="256"/>
      <c r="Y90" s="256"/>
      <c r="Z90" s="256"/>
      <c r="AA90" s="256"/>
      <c r="AB90" s="256"/>
      <c r="AC90" s="256"/>
      <c r="AD90" s="256"/>
      <c r="AE90" s="256"/>
      <c r="AF90" s="256"/>
      <c r="AG90" s="256"/>
      <c r="AH90" s="256"/>
      <c r="AI90" s="256"/>
      <c r="AJ90" s="256"/>
      <c r="AK90" s="256"/>
      <c r="AL90" s="292">
        <f>RSEE_razredi!$E$7</f>
        <v>67.53</v>
      </c>
      <c r="AM90" s="292">
        <f>RSEE_razredi!$K$11</f>
        <v>152.35079999999999</v>
      </c>
      <c r="AN90" s="237">
        <f>RSEE_razredi!$I$9</f>
        <v>63.48</v>
      </c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</row>
    <row r="91" spans="1:56" hidden="1" x14ac:dyDescent="0.25">
      <c r="A91" s="256"/>
      <c r="B91" s="292">
        <f t="shared" si="19"/>
        <v>8</v>
      </c>
      <c r="C91" s="292">
        <f t="shared" si="17"/>
        <v>68.760810516636752</v>
      </c>
      <c r="D91" s="256"/>
      <c r="E91" s="256"/>
      <c r="F91" s="256"/>
      <c r="G91" s="256"/>
      <c r="H91" s="292">
        <f t="shared" si="20"/>
        <v>8</v>
      </c>
      <c r="I91" s="292">
        <f t="shared" si="18"/>
        <v>59.358263644920626</v>
      </c>
      <c r="J91" s="256"/>
      <c r="K91" s="256"/>
      <c r="L91" s="256"/>
      <c r="M91" s="256"/>
      <c r="N91" s="292">
        <f t="shared" si="21"/>
        <v>8</v>
      </c>
      <c r="O91" s="292">
        <f t="shared" si="15"/>
        <v>27.311565400236493</v>
      </c>
      <c r="P91" s="292">
        <f t="shared" si="11"/>
        <v>20.401440883091087</v>
      </c>
      <c r="Q91" s="292">
        <f t="shared" si="16"/>
        <v>52.902508222074701</v>
      </c>
      <c r="R91" s="293">
        <f t="shared" si="12"/>
        <v>80.21407362231119</v>
      </c>
      <c r="S91" s="293">
        <f t="shared" si="13"/>
        <v>73.303949105165785</v>
      </c>
      <c r="T91" s="256"/>
      <c r="U91" s="256"/>
      <c r="V91" s="256"/>
      <c r="W91" s="256"/>
      <c r="X91" s="256"/>
      <c r="Y91" s="256"/>
      <c r="Z91" s="256"/>
      <c r="AA91" s="256"/>
      <c r="AB91" s="256"/>
      <c r="AC91" s="256"/>
      <c r="AD91" s="256"/>
      <c r="AE91" s="256"/>
      <c r="AF91" s="256"/>
      <c r="AG91" s="256"/>
      <c r="AH91" s="256"/>
      <c r="AI91" s="256"/>
      <c r="AJ91" s="256"/>
      <c r="AK91" s="256"/>
      <c r="AL91" s="292">
        <f>RSEE_razredi!$E$7</f>
        <v>67.53</v>
      </c>
      <c r="AM91" s="292">
        <f>RSEE_razredi!$K$11</f>
        <v>152.35079999999999</v>
      </c>
      <c r="AN91" s="237">
        <f>RSEE_razredi!$I$9</f>
        <v>63.48</v>
      </c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</row>
    <row r="92" spans="1:56" hidden="1" x14ac:dyDescent="0.25">
      <c r="A92" s="256"/>
      <c r="B92" s="292">
        <f>B91+0.25</f>
        <v>8.25</v>
      </c>
      <c r="C92" s="292">
        <f t="shared" si="17"/>
        <v>68.598080298004078</v>
      </c>
      <c r="D92" s="256"/>
      <c r="E92" s="256"/>
      <c r="F92" s="256"/>
      <c r="G92" s="256"/>
      <c r="H92" s="292">
        <f>H91+0.25</f>
        <v>8.25</v>
      </c>
      <c r="I92" s="292">
        <f t="shared" si="18"/>
        <v>59.246948464958706</v>
      </c>
      <c r="J92" s="256"/>
      <c r="K92" s="256"/>
      <c r="L92" s="256"/>
      <c r="M92" s="256"/>
      <c r="N92" s="292">
        <f>N91+0.25</f>
        <v>8.25</v>
      </c>
      <c r="O92" s="292">
        <f t="shared" si="15"/>
        <v>27.168230650608663</v>
      </c>
      <c r="P92" s="292">
        <f t="shared" si="11"/>
        <v>20.29686951115092</v>
      </c>
      <c r="Q92" s="292">
        <f t="shared" si="16"/>
        <v>52.837432363108093</v>
      </c>
      <c r="R92" s="293">
        <f t="shared" si="12"/>
        <v>80.005663013716756</v>
      </c>
      <c r="S92" s="293">
        <f t="shared" si="13"/>
        <v>73.134301874259009</v>
      </c>
      <c r="T92" s="256"/>
      <c r="U92" s="256"/>
      <c r="V92" s="256"/>
      <c r="W92" s="256"/>
      <c r="X92" s="256"/>
      <c r="Y92" s="256"/>
      <c r="Z92" s="256"/>
      <c r="AA92" s="256"/>
      <c r="AB92" s="256"/>
      <c r="AC92" s="256"/>
      <c r="AD92" s="256"/>
      <c r="AE92" s="256"/>
      <c r="AF92" s="256"/>
      <c r="AG92" s="256"/>
      <c r="AH92" s="256"/>
      <c r="AI92" s="256"/>
      <c r="AJ92" s="256"/>
      <c r="AK92" s="256"/>
      <c r="AL92" s="292">
        <f>RSEE_razredi!$E$7</f>
        <v>67.53</v>
      </c>
      <c r="AM92" s="292">
        <f>RSEE_razredi!$K$11</f>
        <v>152.35079999999999</v>
      </c>
      <c r="AN92" s="237">
        <f>RSEE_razredi!$I$9</f>
        <v>63.48</v>
      </c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</row>
    <row r="93" spans="1:56" hidden="1" x14ac:dyDescent="0.25">
      <c r="A93" s="256"/>
      <c r="B93" s="292">
        <f t="shared" ref="B93:B98" si="22">B92+0.25</f>
        <v>8.5</v>
      </c>
      <c r="C93" s="292">
        <f t="shared" si="17"/>
        <v>68.440576483474516</v>
      </c>
      <c r="D93" s="256"/>
      <c r="E93" s="256"/>
      <c r="F93" s="256"/>
      <c r="G93" s="256"/>
      <c r="H93" s="292">
        <f t="shared" ref="H93:H98" si="23">H92+0.25</f>
        <v>8.5</v>
      </c>
      <c r="I93" s="292">
        <f t="shared" si="18"/>
        <v>59.139156126203964</v>
      </c>
      <c r="J93" s="256"/>
      <c r="K93" s="256"/>
      <c r="L93" s="256"/>
      <c r="M93" s="256"/>
      <c r="N93" s="292">
        <f t="shared" ref="N93:N98" si="24">N92+0.25</f>
        <v>8.5</v>
      </c>
      <c r="O93" s="292">
        <f t="shared" si="15"/>
        <v>27.02989412087879</v>
      </c>
      <c r="P93" s="292">
        <f t="shared" si="11"/>
        <v>20.195932404907765</v>
      </c>
      <c r="Q93" s="292">
        <f t="shared" si="16"/>
        <v>52.774375862218442</v>
      </c>
      <c r="R93" s="293">
        <f t="shared" si="12"/>
        <v>79.804269983097228</v>
      </c>
      <c r="S93" s="293">
        <f t="shared" si="13"/>
        <v>72.9703082671262</v>
      </c>
      <c r="T93" s="256"/>
      <c r="U93" s="256"/>
      <c r="V93" s="256"/>
      <c r="W93" s="256"/>
      <c r="X93" s="256"/>
      <c r="Y93" s="256"/>
      <c r="Z93" s="256"/>
      <c r="AA93" s="256"/>
      <c r="AB93" s="256"/>
      <c r="AC93" s="256"/>
      <c r="AD93" s="256"/>
      <c r="AE93" s="256"/>
      <c r="AF93" s="256"/>
      <c r="AG93" s="256"/>
      <c r="AH93" s="256"/>
      <c r="AI93" s="256"/>
      <c r="AJ93" s="256"/>
      <c r="AK93" s="256"/>
      <c r="AL93" s="292">
        <f>RSEE_razredi!$E$7</f>
        <v>67.53</v>
      </c>
      <c r="AM93" s="292">
        <f>RSEE_razredi!$K$11</f>
        <v>152.35079999999999</v>
      </c>
      <c r="AN93" s="237">
        <f>RSEE_razredi!$I$9</f>
        <v>63.48</v>
      </c>
      <c r="AO93" s="236"/>
      <c r="AP93" s="236"/>
      <c r="AQ93" s="236"/>
      <c r="AR93" s="236"/>
      <c r="AS93" s="236"/>
      <c r="AT93" s="236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</row>
    <row r="94" spans="1:56" hidden="1" x14ac:dyDescent="0.25">
      <c r="A94" s="256"/>
      <c r="B94" s="292">
        <f t="shared" si="22"/>
        <v>8.75</v>
      </c>
      <c r="C94" s="292">
        <f t="shared" si="17"/>
        <v>68.287984714765187</v>
      </c>
      <c r="D94" s="256"/>
      <c r="E94" s="256"/>
      <c r="F94" s="256"/>
      <c r="G94" s="256"/>
      <c r="H94" s="292">
        <f t="shared" si="23"/>
        <v>8.75</v>
      </c>
      <c r="I94" s="292">
        <f t="shared" si="18"/>
        <v>59.034676319499866</v>
      </c>
      <c r="J94" s="256"/>
      <c r="K94" s="256"/>
      <c r="L94" s="256"/>
      <c r="M94" s="256"/>
      <c r="N94" s="292">
        <f t="shared" si="24"/>
        <v>8.75</v>
      </c>
      <c r="O94" s="292">
        <f t="shared" si="15"/>
        <v>26.896242003563984</v>
      </c>
      <c r="P94" s="292">
        <f t="shared" si="11"/>
        <v>20.098401798248208</v>
      </c>
      <c r="Q94" s="292">
        <f t="shared" si="16"/>
        <v>52.713219357947928</v>
      </c>
      <c r="R94" s="293">
        <f t="shared" si="12"/>
        <v>79.609461361511904</v>
      </c>
      <c r="S94" s="293">
        <f t="shared" si="13"/>
        <v>72.811621156196139</v>
      </c>
      <c r="T94" s="256"/>
      <c r="U94" s="256"/>
      <c r="V94" s="256"/>
      <c r="W94" s="256"/>
      <c r="X94" s="256"/>
      <c r="Y94" s="256"/>
      <c r="Z94" s="256"/>
      <c r="AA94" s="256"/>
      <c r="AB94" s="256"/>
      <c r="AC94" s="256"/>
      <c r="AD94" s="256"/>
      <c r="AE94" s="256"/>
      <c r="AF94" s="256"/>
      <c r="AG94" s="256"/>
      <c r="AH94" s="256"/>
      <c r="AI94" s="256"/>
      <c r="AJ94" s="256"/>
      <c r="AK94" s="256"/>
      <c r="AL94" s="292">
        <f>RSEE_razredi!$E$7</f>
        <v>67.53</v>
      </c>
      <c r="AM94" s="292">
        <f>RSEE_razredi!$K$11</f>
        <v>152.35079999999999</v>
      </c>
      <c r="AN94" s="237">
        <f>RSEE_razredi!$I$9</f>
        <v>63.48</v>
      </c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</row>
    <row r="95" spans="1:56" hidden="1" x14ac:dyDescent="0.25">
      <c r="A95" s="256"/>
      <c r="B95" s="292">
        <f t="shared" si="22"/>
        <v>9</v>
      </c>
      <c r="C95" s="292">
        <f t="shared" si="17"/>
        <v>68.140017858484356</v>
      </c>
      <c r="D95" s="256"/>
      <c r="E95" s="256"/>
      <c r="F95" s="256"/>
      <c r="G95" s="256"/>
      <c r="H95" s="292">
        <f t="shared" si="23"/>
        <v>9</v>
      </c>
      <c r="I95" s="292">
        <f t="shared" si="18"/>
        <v>58.933316858876566</v>
      </c>
      <c r="J95" s="256"/>
      <c r="K95" s="256"/>
      <c r="L95" s="256"/>
      <c r="M95" s="256"/>
      <c r="N95" s="292">
        <f t="shared" si="24"/>
        <v>9</v>
      </c>
      <c r="O95" s="292">
        <f t="shared" si="15"/>
        <v>26.766988461023416</v>
      </c>
      <c r="P95" s="292">
        <f t="shared" si="11"/>
        <v>20.004070201534283</v>
      </c>
      <c r="Q95" s="292">
        <f t="shared" si="16"/>
        <v>52.653853707196404</v>
      </c>
      <c r="R95" s="293">
        <f t="shared" si="12"/>
        <v>79.420842168219821</v>
      </c>
      <c r="S95" s="293">
        <f t="shared" si="13"/>
        <v>72.65792390873068</v>
      </c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  <c r="AG95" s="256"/>
      <c r="AH95" s="256"/>
      <c r="AI95" s="256"/>
      <c r="AJ95" s="256"/>
      <c r="AK95" s="256"/>
      <c r="AL95" s="292">
        <f>RSEE_razredi!$E$7</f>
        <v>67.53</v>
      </c>
      <c r="AM95" s="292">
        <f>RSEE_razredi!$K$11</f>
        <v>152.35079999999999</v>
      </c>
      <c r="AN95" s="237">
        <f>RSEE_razredi!$I$9</f>
        <v>63.48</v>
      </c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</row>
    <row r="96" spans="1:56" hidden="1" x14ac:dyDescent="0.25">
      <c r="A96" s="256"/>
      <c r="B96" s="292">
        <f t="shared" si="22"/>
        <v>9.25</v>
      </c>
      <c r="C96" s="292">
        <f t="shared" si="17"/>
        <v>67.996412967409853</v>
      </c>
      <c r="D96" s="256"/>
      <c r="E96" s="256"/>
      <c r="F96" s="256"/>
      <c r="G96" s="256"/>
      <c r="H96" s="292">
        <f t="shared" si="23"/>
        <v>9.25</v>
      </c>
      <c r="I96" s="292">
        <f t="shared" si="18"/>
        <v>58.834901666209475</v>
      </c>
      <c r="J96" s="256"/>
      <c r="K96" s="256"/>
      <c r="L96" s="256"/>
      <c r="M96" s="256"/>
      <c r="N96" s="292">
        <f t="shared" si="24"/>
        <v>9.25</v>
      </c>
      <c r="O96" s="292">
        <f t="shared" si="15"/>
        <v>26.641872435798756</v>
      </c>
      <c r="P96" s="292">
        <f t="shared" si="11"/>
        <v>19.912748091378138</v>
      </c>
      <c r="Q96" s="292">
        <f t="shared" si="16"/>
        <v>52.596178854460206</v>
      </c>
      <c r="R96" s="293">
        <f t="shared" si="12"/>
        <v>79.238051290258966</v>
      </c>
      <c r="S96" s="293">
        <f t="shared" si="13"/>
        <v>72.50892694583834</v>
      </c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56"/>
      <c r="AH96" s="256"/>
      <c r="AI96" s="256"/>
      <c r="AJ96" s="256"/>
      <c r="AK96" s="256"/>
      <c r="AL96" s="292">
        <f>RSEE_razredi!$E$7</f>
        <v>67.53</v>
      </c>
      <c r="AM96" s="292">
        <f>RSEE_razredi!$K$11</f>
        <v>152.35079999999999</v>
      </c>
      <c r="AN96" s="237">
        <f>RSEE_razredi!$I$9</f>
        <v>63.48</v>
      </c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</row>
    <row r="97" spans="1:56" hidden="1" x14ac:dyDescent="0.25">
      <c r="A97" s="256"/>
      <c r="B97" s="292">
        <f t="shared" si="22"/>
        <v>9.5</v>
      </c>
      <c r="C97" s="292">
        <f t="shared" si="17"/>
        <v>67.85692865289441</v>
      </c>
      <c r="D97" s="256"/>
      <c r="E97" s="256"/>
      <c r="F97" s="256"/>
      <c r="G97" s="256"/>
      <c r="H97" s="292">
        <f t="shared" si="23"/>
        <v>9.5</v>
      </c>
      <c r="I97" s="292">
        <f t="shared" si="18"/>
        <v>58.739269027745657</v>
      </c>
      <c r="J97" s="256"/>
      <c r="K97" s="256"/>
      <c r="L97" s="256"/>
      <c r="M97" s="256"/>
      <c r="N97" s="292">
        <f t="shared" si="24"/>
        <v>9.5</v>
      </c>
      <c r="O97" s="292">
        <f t="shared" si="15"/>
        <v>26.520654899929461</v>
      </c>
      <c r="P97" s="292">
        <f t="shared" si="11"/>
        <v>19.824261918131349</v>
      </c>
      <c r="Q97" s="292">
        <f t="shared" si="16"/>
        <v>52.54010285302018</v>
      </c>
      <c r="R97" s="293">
        <f t="shared" si="12"/>
        <v>79.060757752949641</v>
      </c>
      <c r="S97" s="293">
        <f t="shared" si="13"/>
        <v>72.364364771151529</v>
      </c>
      <c r="T97" s="256"/>
      <c r="U97" s="256"/>
      <c r="V97" s="256"/>
      <c r="W97" s="256"/>
      <c r="X97" s="256"/>
      <c r="Y97" s="256"/>
      <c r="Z97" s="256"/>
      <c r="AA97" s="256"/>
      <c r="AB97" s="256"/>
      <c r="AC97" s="256"/>
      <c r="AD97" s="256"/>
      <c r="AE97" s="256"/>
      <c r="AF97" s="256"/>
      <c r="AG97" s="256"/>
      <c r="AH97" s="256"/>
      <c r="AI97" s="256"/>
      <c r="AJ97" s="256"/>
      <c r="AK97" s="256"/>
      <c r="AL97" s="292">
        <f>RSEE_razredi!$E$7</f>
        <v>67.53</v>
      </c>
      <c r="AM97" s="292">
        <f>RSEE_razredi!$K$11</f>
        <v>152.35079999999999</v>
      </c>
      <c r="AN97" s="237">
        <f>RSEE_razredi!$I$9</f>
        <v>63.48</v>
      </c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</row>
    <row r="98" spans="1:56" hidden="1" x14ac:dyDescent="0.25">
      <c r="A98" s="256"/>
      <c r="B98" s="292">
        <f t="shared" si="22"/>
        <v>9.75</v>
      </c>
      <c r="C98" s="292">
        <f t="shared" si="17"/>
        <v>67.721342803543195</v>
      </c>
      <c r="D98" s="256"/>
      <c r="E98" s="256"/>
      <c r="F98" s="256"/>
      <c r="G98" s="256"/>
      <c r="H98" s="292">
        <f t="shared" si="23"/>
        <v>9.75</v>
      </c>
      <c r="I98" s="292">
        <f t="shared" si="18"/>
        <v>58.646270079714746</v>
      </c>
      <c r="J98" s="256"/>
      <c r="K98" s="256"/>
      <c r="L98" s="256"/>
      <c r="M98" s="256"/>
      <c r="N98" s="292">
        <f t="shared" si="24"/>
        <v>9.75</v>
      </c>
      <c r="O98" s="292">
        <f t="shared" si="15"/>
        <v>26.403116473011874</v>
      </c>
      <c r="P98" s="292">
        <f t="shared" si="11"/>
        <v>19.738452380288447</v>
      </c>
      <c r="Q98" s="292">
        <f t="shared" si="16"/>
        <v>52.485541014243395</v>
      </c>
      <c r="R98" s="293">
        <f t="shared" si="12"/>
        <v>78.888657487255273</v>
      </c>
      <c r="S98" s="293">
        <f t="shared" si="13"/>
        <v>72.223993394531846</v>
      </c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6"/>
      <c r="AH98" s="256"/>
      <c r="AI98" s="256"/>
      <c r="AJ98" s="256"/>
      <c r="AK98" s="256"/>
      <c r="AL98" s="292">
        <f>RSEE_razredi!$E$7</f>
        <v>67.53</v>
      </c>
      <c r="AM98" s="292">
        <f>RSEE_razredi!$K$11</f>
        <v>152.35079999999999</v>
      </c>
      <c r="AN98" s="237">
        <f>RSEE_razredi!$I$9</f>
        <v>63.48</v>
      </c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</row>
    <row r="99" spans="1:56" hidden="1" x14ac:dyDescent="0.25">
      <c r="A99" s="256"/>
      <c r="B99" s="292">
        <v>9.99</v>
      </c>
      <c r="C99" s="292">
        <f t="shared" si="17"/>
        <v>67.594657789122081</v>
      </c>
      <c r="D99" s="256"/>
      <c r="E99" s="256"/>
      <c r="F99" s="256"/>
      <c r="G99" s="256"/>
      <c r="H99" s="292">
        <v>9.99</v>
      </c>
      <c r="I99" s="292">
        <f t="shared" si="18"/>
        <v>58.559341285900189</v>
      </c>
      <c r="J99" s="256"/>
      <c r="K99" s="256"/>
      <c r="L99" s="256"/>
      <c r="M99" s="256"/>
      <c r="N99" s="292">
        <v>9.99</v>
      </c>
      <c r="O99" s="292">
        <f t="shared" si="15"/>
        <v>26.293553413943538</v>
      </c>
      <c r="P99" s="292">
        <f t="shared" si="11"/>
        <v>19.658457254757117</v>
      </c>
      <c r="Q99" s="292">
        <f t="shared" si="16"/>
        <v>52.434513553353625</v>
      </c>
      <c r="R99" s="293">
        <f t="shared" si="12"/>
        <v>78.728066967297167</v>
      </c>
      <c r="S99" s="293">
        <f t="shared" si="13"/>
        <v>72.092970808110749</v>
      </c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256"/>
      <c r="AE99" s="256"/>
      <c r="AF99" s="256"/>
      <c r="AG99" s="256"/>
      <c r="AH99" s="256"/>
      <c r="AI99" s="256"/>
      <c r="AJ99" s="256"/>
      <c r="AK99" s="256"/>
      <c r="AL99" s="292">
        <f>RSEE_razredi!$E$7</f>
        <v>67.53</v>
      </c>
      <c r="AM99" s="292">
        <f>RSEE_razredi!$K$11</f>
        <v>152.35079999999999</v>
      </c>
      <c r="AN99" s="237">
        <f>RSEE_razredi!$I$9</f>
        <v>63.48</v>
      </c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</row>
    <row r="100" spans="1:56" hidden="1" x14ac:dyDescent="0.25">
      <c r="A100" s="256"/>
      <c r="B100" s="256"/>
      <c r="C100" s="256"/>
      <c r="D100" s="256"/>
      <c r="E100" s="256"/>
      <c r="F100" s="256"/>
      <c r="G100" s="256"/>
      <c r="H100" s="256"/>
      <c r="I100" s="256"/>
      <c r="J100" s="256"/>
      <c r="K100" s="256"/>
      <c r="L100" s="256"/>
      <c r="M100" s="256"/>
      <c r="N100" s="256">
        <v>11</v>
      </c>
      <c r="O100" s="292">
        <f t="shared" si="15"/>
        <v>25.864067894907073</v>
      </c>
      <c r="P100" s="292">
        <f t="shared" si="11"/>
        <v>19.344802075173089</v>
      </c>
      <c r="Q100" s="292">
        <f t="shared" si="16"/>
        <v>52.232902003089563</v>
      </c>
      <c r="R100" s="293">
        <f t="shared" si="12"/>
        <v>78.096969897996644</v>
      </c>
      <c r="S100" s="293">
        <f t="shared" si="13"/>
        <v>71.577704078262656</v>
      </c>
      <c r="T100" s="256"/>
      <c r="U100" s="256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6"/>
      <c r="AH100" s="256"/>
      <c r="AI100" s="256"/>
      <c r="AJ100" s="256"/>
      <c r="AK100" s="256"/>
      <c r="AL100" s="292">
        <f>RSEE_razredi!$E$7</f>
        <v>67.53</v>
      </c>
      <c r="AM100" s="292">
        <f>RSEE_razredi!$K$11</f>
        <v>152.35079999999999</v>
      </c>
      <c r="AN100" s="237">
        <f>RSEE_razredi!$I$9</f>
        <v>63.48</v>
      </c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</row>
    <row r="101" spans="1:56" hidden="1" x14ac:dyDescent="0.25">
      <c r="A101" s="256"/>
      <c r="B101" s="256"/>
      <c r="C101" s="256"/>
      <c r="D101" s="256"/>
      <c r="E101" s="256"/>
      <c r="F101" s="256"/>
      <c r="G101" s="256"/>
      <c r="H101" s="256"/>
      <c r="I101" s="256"/>
      <c r="J101" s="256"/>
      <c r="K101" s="256"/>
      <c r="L101" s="256"/>
      <c r="M101" s="256"/>
      <c r="N101" s="256">
        <v>12</v>
      </c>
      <c r="O101" s="292">
        <f t="shared" si="15"/>
        <v>25.482086625416436</v>
      </c>
      <c r="P101" s="292">
        <f t="shared" si="11"/>
        <v>19.065737134189494</v>
      </c>
      <c r="Q101" s="292">
        <f t="shared" si="16"/>
        <v>52.051423730674713</v>
      </c>
      <c r="R101" s="293">
        <f t="shared" ref="R101:R109" si="25">O101+$Q101</f>
        <v>77.533510356091142</v>
      </c>
      <c r="S101" s="293">
        <f t="shared" ref="S101:S109" si="26">P101+$Q101</f>
        <v>71.117160864864204</v>
      </c>
      <c r="T101" s="256"/>
      <c r="U101" s="256"/>
      <c r="V101" s="256"/>
      <c r="W101" s="256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92">
        <f>RSEE_razredi!$E$7</f>
        <v>67.53</v>
      </c>
      <c r="AM101" s="292">
        <f>RSEE_razredi!$K$11</f>
        <v>152.35079999999999</v>
      </c>
      <c r="AN101" s="237">
        <f>RSEE_razredi!$I$9</f>
        <v>63.48</v>
      </c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</row>
    <row r="102" spans="1:56" hidden="1" x14ac:dyDescent="0.25">
      <c r="A102" s="256"/>
      <c r="B102" s="256"/>
      <c r="C102" s="256"/>
      <c r="D102" s="256"/>
      <c r="E102" s="256"/>
      <c r="F102" s="256"/>
      <c r="G102" s="256"/>
      <c r="H102" s="256"/>
      <c r="I102" s="256"/>
      <c r="J102" s="256"/>
      <c r="K102" s="256"/>
      <c r="L102" s="256"/>
      <c r="M102" s="256"/>
      <c r="N102" s="292">
        <v>13</v>
      </c>
      <c r="O102" s="292">
        <f t="shared" si="15"/>
        <v>25.135681667212999</v>
      </c>
      <c r="P102" s="292">
        <f t="shared" ref="P102:P109" si="27">$U$13*$N102^$U$14</f>
        <v>18.812578676585158</v>
      </c>
      <c r="Q102" s="292">
        <f t="shared" si="16"/>
        <v>51.885036758338984</v>
      </c>
      <c r="R102" s="293">
        <f t="shared" si="25"/>
        <v>77.020718425551991</v>
      </c>
      <c r="S102" s="293">
        <f t="shared" si="26"/>
        <v>70.697615434924145</v>
      </c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92">
        <f>RSEE_razredi!$E$7</f>
        <v>67.53</v>
      </c>
      <c r="AM102" s="292">
        <f>RSEE_razredi!$K$11</f>
        <v>152.35079999999999</v>
      </c>
      <c r="AN102" s="237">
        <f>RSEE_razredi!$I$9</f>
        <v>63.48</v>
      </c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</row>
    <row r="103" spans="1:56" hidden="1" x14ac:dyDescent="0.25">
      <c r="A103" s="256"/>
      <c r="B103" s="256"/>
      <c r="C103" s="256"/>
      <c r="D103" s="256"/>
      <c r="E103" s="256"/>
      <c r="F103" s="256"/>
      <c r="G103" s="256"/>
      <c r="H103" s="256"/>
      <c r="I103" s="256"/>
      <c r="J103" s="256"/>
      <c r="K103" s="256"/>
      <c r="L103" s="256"/>
      <c r="M103" s="256"/>
      <c r="N103" s="256">
        <v>14</v>
      </c>
      <c r="O103" s="292">
        <f t="shared" si="15"/>
        <v>24.819160452910918</v>
      </c>
      <c r="P103" s="292">
        <f t="shared" si="27"/>
        <v>18.581188413115083</v>
      </c>
      <c r="Q103" s="292">
        <f t="shared" si="16"/>
        <v>51.731460700630315</v>
      </c>
      <c r="R103" s="293">
        <f t="shared" si="25"/>
        <v>76.550621153541229</v>
      </c>
      <c r="S103" s="293">
        <f t="shared" si="26"/>
        <v>70.312649113745394</v>
      </c>
      <c r="T103" s="256"/>
      <c r="U103" s="256"/>
      <c r="V103" s="256"/>
      <c r="W103" s="256"/>
      <c r="X103" s="256"/>
      <c r="Y103" s="256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92">
        <f>RSEE_razredi!$E$7</f>
        <v>67.53</v>
      </c>
      <c r="AM103" s="292">
        <f>RSEE_razredi!$K$11</f>
        <v>152.35079999999999</v>
      </c>
      <c r="AN103" s="237">
        <f>RSEE_razredi!$I$9</f>
        <v>63.48</v>
      </c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</row>
    <row r="104" spans="1:56" hidden="1" x14ac:dyDescent="0.25">
      <c r="A104" s="256"/>
      <c r="B104" s="256"/>
      <c r="C104" s="256"/>
      <c r="D104" s="256"/>
      <c r="E104" s="256"/>
      <c r="F104" s="256"/>
      <c r="G104" s="256"/>
      <c r="H104" s="256"/>
      <c r="I104" s="256"/>
      <c r="J104" s="256"/>
      <c r="K104" s="256"/>
      <c r="L104" s="256"/>
      <c r="M104" s="256"/>
      <c r="N104" s="292">
        <v>15</v>
      </c>
      <c r="O104" s="292">
        <f t="shared" si="15"/>
        <v>24.528069920205287</v>
      </c>
      <c r="P104" s="292">
        <f t="shared" si="27"/>
        <v>18.368328121889324</v>
      </c>
      <c r="Q104" s="292">
        <f t="shared" si="16"/>
        <v>51.588893432818992</v>
      </c>
      <c r="R104" s="293">
        <f t="shared" si="25"/>
        <v>76.116963353024275</v>
      </c>
      <c r="S104" s="293">
        <f t="shared" si="26"/>
        <v>69.957221554708312</v>
      </c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92">
        <f>RSEE_razredi!$E$7</f>
        <v>67.53</v>
      </c>
      <c r="AM104" s="292">
        <f>RSEE_razredi!$K$11</f>
        <v>152.35079999999999</v>
      </c>
      <c r="AN104" s="237">
        <f>RSEE_razredi!$I$9</f>
        <v>63.48</v>
      </c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</row>
    <row r="105" spans="1:56" hidden="1" x14ac:dyDescent="0.25">
      <c r="A105" s="256"/>
      <c r="B105" s="256"/>
      <c r="C105" s="256"/>
      <c r="D105" s="256"/>
      <c r="E105" s="256"/>
      <c r="F105" s="256"/>
      <c r="G105" s="256"/>
      <c r="H105" s="256"/>
      <c r="I105" s="256"/>
      <c r="J105" s="256"/>
      <c r="K105" s="256"/>
      <c r="L105" s="256"/>
      <c r="M105" s="256"/>
      <c r="N105" s="256">
        <v>16</v>
      </c>
      <c r="O105" s="292">
        <f t="shared" si="15"/>
        <v>24.258864224892349</v>
      </c>
      <c r="P105" s="292">
        <f t="shared" si="27"/>
        <v>18.171418556716123</v>
      </c>
      <c r="Q105" s="292">
        <f t="shared" si="16"/>
        <v>51.455886352720057</v>
      </c>
      <c r="R105" s="293">
        <f t="shared" si="25"/>
        <v>75.714750577612406</v>
      </c>
      <c r="S105" s="293">
        <f t="shared" si="26"/>
        <v>69.627304909436177</v>
      </c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92">
        <f>RSEE_razredi!$E$7</f>
        <v>67.53</v>
      </c>
      <c r="AM105" s="292">
        <f>RSEE_razredi!$K$11</f>
        <v>152.35079999999999</v>
      </c>
      <c r="AN105" s="237">
        <f>RSEE_razredi!$I$9</f>
        <v>63.48</v>
      </c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</row>
    <row r="106" spans="1:56" hidden="1" x14ac:dyDescent="0.25">
      <c r="A106" s="256"/>
      <c r="B106" s="256"/>
      <c r="C106" s="256"/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92">
        <v>17</v>
      </c>
      <c r="O106" s="292">
        <f t="shared" si="15"/>
        <v>24.008676246947626</v>
      </c>
      <c r="P106" s="292">
        <f t="shared" si="27"/>
        <v>17.988373614183761</v>
      </c>
      <c r="Q106" s="292">
        <f t="shared" si="16"/>
        <v>51.331257778982277</v>
      </c>
      <c r="R106" s="293">
        <f t="shared" si="25"/>
        <v>75.339934025929907</v>
      </c>
      <c r="S106" s="293">
        <f t="shared" si="26"/>
        <v>69.319631393166034</v>
      </c>
      <c r="T106" s="256"/>
      <c r="U106" s="25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92">
        <f>RSEE_razredi!$E$7</f>
        <v>67.53</v>
      </c>
      <c r="AM106" s="292">
        <f>RSEE_razredi!$K$11</f>
        <v>152.35079999999999</v>
      </c>
      <c r="AN106" s="237">
        <f>RSEE_razredi!$I$9</f>
        <v>63.48</v>
      </c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</row>
    <row r="107" spans="1:56" hidden="1" x14ac:dyDescent="0.25">
      <c r="A107" s="256"/>
      <c r="B107" s="256"/>
      <c r="C107" s="256"/>
      <c r="D107" s="256"/>
      <c r="E107" s="256"/>
      <c r="F107" s="256"/>
      <c r="G107" s="256"/>
      <c r="H107" s="256"/>
      <c r="I107" s="256"/>
      <c r="J107" s="256"/>
      <c r="K107" s="256"/>
      <c r="L107" s="256"/>
      <c r="M107" s="256"/>
      <c r="N107" s="256">
        <v>18</v>
      </c>
      <c r="O107" s="292">
        <f t="shared" si="15"/>
        <v>23.77515639508545</v>
      </c>
      <c r="P107" s="292">
        <f t="shared" si="27"/>
        <v>17.817483311744244</v>
      </c>
      <c r="Q107" s="292">
        <f t="shared" si="16"/>
        <v>51.214031308627298</v>
      </c>
      <c r="R107" s="293">
        <f t="shared" si="25"/>
        <v>74.989187703712744</v>
      </c>
      <c r="S107" s="293">
        <f t="shared" si="26"/>
        <v>69.031514620371539</v>
      </c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92">
        <f>RSEE_razredi!$E$7</f>
        <v>67.53</v>
      </c>
      <c r="AM107" s="292">
        <f>RSEE_razredi!$K$11</f>
        <v>152.35079999999999</v>
      </c>
      <c r="AN107" s="237">
        <f>RSEE_razredi!$I$9</f>
        <v>63.48</v>
      </c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</row>
    <row r="108" spans="1:56" hidden="1" x14ac:dyDescent="0.25">
      <c r="A108" s="256"/>
      <c r="B108" s="256"/>
      <c r="C108" s="256"/>
      <c r="D108" s="256"/>
      <c r="E108" s="256"/>
      <c r="F108" s="256"/>
      <c r="G108" s="256"/>
      <c r="H108" s="256"/>
      <c r="I108" s="256"/>
      <c r="J108" s="256"/>
      <c r="K108" s="256"/>
      <c r="L108" s="256"/>
      <c r="M108" s="256"/>
      <c r="N108" s="292">
        <v>19</v>
      </c>
      <c r="O108" s="292">
        <f t="shared" si="15"/>
        <v>23.556356325406519</v>
      </c>
      <c r="P108" s="292">
        <f t="shared" si="27"/>
        <v>17.657329350246979</v>
      </c>
      <c r="Q108" s="292">
        <f t="shared" si="16"/>
        <v>51.103390977540407</v>
      </c>
      <c r="R108" s="293">
        <f t="shared" si="25"/>
        <v>74.659747302946926</v>
      </c>
      <c r="S108" s="293">
        <f t="shared" si="26"/>
        <v>68.760720327787382</v>
      </c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92">
        <f>RSEE_razredi!$E$7</f>
        <v>67.53</v>
      </c>
      <c r="AM108" s="292">
        <f>RSEE_razredi!$K$11</f>
        <v>152.35079999999999</v>
      </c>
      <c r="AN108" s="237">
        <f>RSEE_razredi!$I$9</f>
        <v>63.48</v>
      </c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</row>
    <row r="109" spans="1:56" hidden="1" x14ac:dyDescent="0.25">
      <c r="A109" s="256"/>
      <c r="B109" s="256"/>
      <c r="C109" s="256"/>
      <c r="D109" s="256"/>
      <c r="E109" s="256"/>
      <c r="F109" s="256"/>
      <c r="G109" s="256"/>
      <c r="H109" s="256"/>
      <c r="I109" s="256"/>
      <c r="J109" s="256"/>
      <c r="K109" s="256"/>
      <c r="L109" s="256"/>
      <c r="M109" s="256"/>
      <c r="N109" s="256">
        <v>20</v>
      </c>
      <c r="O109" s="292">
        <f t="shared" si="15"/>
        <v>23.350643400585412</v>
      </c>
      <c r="P109" s="292">
        <f t="shared" si="27"/>
        <v>17.506722983786677</v>
      </c>
      <c r="Q109" s="292">
        <f t="shared" si="16"/>
        <v>50.998648015411582</v>
      </c>
      <c r="R109" s="293">
        <f t="shared" si="25"/>
        <v>74.349291415996987</v>
      </c>
      <c r="S109" s="293">
        <f t="shared" si="26"/>
        <v>68.505370999198263</v>
      </c>
      <c r="T109" s="256"/>
      <c r="U109" s="256"/>
      <c r="V109" s="256"/>
      <c r="W109" s="256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92">
        <f>RSEE_razredi!$E$7</f>
        <v>67.53</v>
      </c>
      <c r="AM109" s="292">
        <f>RSEE_razredi!$K$11</f>
        <v>152.35079999999999</v>
      </c>
      <c r="AN109" s="237">
        <f>RSEE_razredi!$I$9</f>
        <v>63.48</v>
      </c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</row>
    <row r="110" spans="1:56" hidden="1" x14ac:dyDescent="0.25">
      <c r="A110" s="256"/>
      <c r="B110" s="256"/>
      <c r="C110" s="256"/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6"/>
      <c r="Q110" s="256"/>
      <c r="R110" s="256"/>
      <c r="S110" s="256"/>
      <c r="T110" s="256"/>
      <c r="U110" s="256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  <c r="AM110" s="25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</row>
    <row r="111" spans="1:56" hidden="1" x14ac:dyDescent="0.25">
      <c r="A111" s="256"/>
      <c r="B111" s="256"/>
      <c r="C111" s="256"/>
      <c r="D111" s="256"/>
      <c r="E111" s="256"/>
      <c r="F111" s="256"/>
      <c r="G111" s="256"/>
      <c r="H111" s="256"/>
      <c r="I111" s="256"/>
      <c r="J111" s="256"/>
      <c r="K111" s="256"/>
      <c r="L111" s="256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</row>
    <row r="112" spans="1:56" x14ac:dyDescent="0.25">
      <c r="A112" s="256"/>
      <c r="B112" s="256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</row>
    <row r="113" spans="1:56" x14ac:dyDescent="0.25">
      <c r="A113" s="256"/>
      <c r="B113" s="256"/>
      <c r="C113" s="256"/>
      <c r="D113" s="256"/>
      <c r="E113" s="256"/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  <c r="AM113" s="25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</row>
    <row r="114" spans="1:56" x14ac:dyDescent="0.25">
      <c r="A114" s="256"/>
      <c r="B114" s="256"/>
      <c r="C114" s="256"/>
      <c r="D114" s="256"/>
      <c r="E114" s="256"/>
      <c r="F114" s="256"/>
      <c r="G114" s="256"/>
      <c r="H114" s="256"/>
      <c r="I114" s="256"/>
      <c r="J114" s="256"/>
      <c r="K114" s="256"/>
      <c r="L114" s="256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</row>
    <row r="115" spans="1:56" x14ac:dyDescent="0.25">
      <c r="A115" s="256"/>
      <c r="B115" s="256"/>
      <c r="C115" s="256"/>
      <c r="D115" s="256"/>
      <c r="E115" s="256"/>
      <c r="F115" s="256"/>
      <c r="G115" s="256"/>
      <c r="H115" s="256"/>
      <c r="I115" s="256"/>
      <c r="J115" s="256"/>
      <c r="K115" s="256"/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  <c r="AM115" s="25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</row>
    <row r="116" spans="1:56" x14ac:dyDescent="0.25">
      <c r="A116" s="256"/>
      <c r="B116" s="256"/>
      <c r="C116" s="256"/>
      <c r="D116" s="256"/>
      <c r="E116" s="256"/>
      <c r="F116" s="256"/>
      <c r="G116" s="256"/>
      <c r="H116" s="256"/>
      <c r="I116" s="256"/>
      <c r="J116" s="256"/>
      <c r="K116" s="256"/>
      <c r="L116" s="256"/>
      <c r="M116" s="256"/>
      <c r="N116" s="256"/>
      <c r="O116" s="256"/>
      <c r="P116" s="256"/>
      <c r="Q116" s="256"/>
      <c r="R116" s="256"/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  <c r="AN116" s="236"/>
      <c r="AO116" s="236"/>
      <c r="AP116" s="236"/>
      <c r="AQ116" s="236"/>
      <c r="AR116" s="236"/>
      <c r="AS116" s="236"/>
      <c r="AT116" s="236"/>
      <c r="AU116" s="236"/>
      <c r="AV116" s="236"/>
      <c r="AW116" s="236"/>
      <c r="AX116" s="236"/>
      <c r="AY116" s="236"/>
      <c r="AZ116" s="236"/>
      <c r="BA116" s="236"/>
      <c r="BB116" s="236"/>
      <c r="BC116" s="236"/>
      <c r="BD116" s="236"/>
    </row>
    <row r="117" spans="1:56" x14ac:dyDescent="0.25">
      <c r="A117" s="256"/>
      <c r="B117" s="256"/>
      <c r="C117" s="256"/>
      <c r="D117" s="256"/>
      <c r="E117" s="256"/>
      <c r="F117" s="256"/>
      <c r="G117" s="256"/>
      <c r="H117" s="256"/>
      <c r="I117" s="256"/>
      <c r="J117" s="256"/>
      <c r="K117" s="256"/>
      <c r="L117" s="256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</row>
    <row r="118" spans="1:56" x14ac:dyDescent="0.25">
      <c r="A118" s="256"/>
      <c r="B118" s="256"/>
      <c r="C118" s="256"/>
      <c r="D118" s="256"/>
      <c r="E118" s="256"/>
      <c r="F118" s="256"/>
      <c r="G118" s="256"/>
      <c r="H118" s="256"/>
      <c r="I118" s="256"/>
      <c r="J118" s="256"/>
      <c r="K118" s="256"/>
      <c r="L118" s="256"/>
      <c r="M118" s="256"/>
      <c r="N118" s="256"/>
      <c r="O118" s="256"/>
      <c r="P118" s="256"/>
      <c r="Q118" s="256"/>
      <c r="R118" s="256"/>
      <c r="S118" s="256"/>
      <c r="T118" s="256"/>
      <c r="U118" s="256"/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  <c r="AM118" s="25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</row>
    <row r="119" spans="1:56" x14ac:dyDescent="0.25">
      <c r="A119" s="256"/>
      <c r="B119" s="256"/>
      <c r="C119" s="256"/>
      <c r="D119" s="256"/>
      <c r="E119" s="256"/>
      <c r="F119" s="256"/>
      <c r="G119" s="256"/>
      <c r="H119" s="256"/>
      <c r="I119" s="256"/>
      <c r="J119" s="256"/>
      <c r="K119" s="256"/>
      <c r="L119" s="256"/>
      <c r="M119" s="256"/>
      <c r="N119" s="256"/>
      <c r="O119" s="256"/>
      <c r="P119" s="256"/>
      <c r="Q119" s="256"/>
      <c r="R119" s="256"/>
      <c r="S119" s="256"/>
      <c r="T119" s="256"/>
      <c r="U119" s="256"/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  <c r="AM119" s="25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</row>
    <row r="120" spans="1:56" x14ac:dyDescent="0.25">
      <c r="A120" s="256"/>
      <c r="B120" s="256"/>
      <c r="C120" s="256"/>
      <c r="D120" s="256"/>
      <c r="E120" s="256"/>
      <c r="F120" s="256"/>
      <c r="G120" s="256"/>
      <c r="H120" s="256"/>
      <c r="I120" s="256"/>
      <c r="J120" s="256"/>
      <c r="K120" s="256"/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</row>
    <row r="121" spans="1:56" x14ac:dyDescent="0.25">
      <c r="A121" s="256"/>
      <c r="B121" s="256"/>
      <c r="C121" s="256"/>
      <c r="D121" s="256"/>
      <c r="E121" s="256"/>
      <c r="F121" s="256"/>
      <c r="G121" s="256"/>
      <c r="H121" s="256"/>
      <c r="I121" s="256"/>
      <c r="J121" s="256"/>
      <c r="K121" s="256"/>
      <c r="L121" s="256"/>
      <c r="M121" s="256"/>
      <c r="N121" s="256"/>
      <c r="O121" s="256"/>
      <c r="P121" s="256"/>
      <c r="Q121" s="256"/>
      <c r="R121" s="256"/>
      <c r="S121" s="256"/>
      <c r="T121" s="256"/>
      <c r="U121" s="256"/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  <c r="AM121" s="256"/>
      <c r="AN121" s="236"/>
      <c r="AO121" s="236"/>
      <c r="AP121" s="236"/>
      <c r="AQ121" s="236"/>
      <c r="AR121" s="236"/>
      <c r="AS121" s="236"/>
      <c r="AT121" s="236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</row>
    <row r="122" spans="1:56" x14ac:dyDescent="0.25">
      <c r="A122" s="256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  <c r="AM122" s="25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</row>
    <row r="123" spans="1:56" x14ac:dyDescent="0.25">
      <c r="A123" s="256"/>
      <c r="B123" s="256"/>
      <c r="C123" s="256"/>
      <c r="D123" s="256"/>
      <c r="E123" s="256"/>
      <c r="F123" s="256"/>
      <c r="G123" s="256"/>
      <c r="H123" s="256"/>
      <c r="I123" s="256"/>
      <c r="J123" s="256"/>
      <c r="K123" s="256"/>
      <c r="L123" s="256"/>
      <c r="M123" s="256"/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</row>
    <row r="124" spans="1:56" x14ac:dyDescent="0.25">
      <c r="A124" s="256"/>
      <c r="B124" s="256"/>
      <c r="C124" s="256"/>
      <c r="D124" s="256"/>
      <c r="E124" s="256"/>
      <c r="F124" s="256"/>
      <c r="G124" s="256"/>
      <c r="H124" s="256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  <c r="V124" s="256"/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  <c r="AM124" s="25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</row>
    <row r="125" spans="1:56" x14ac:dyDescent="0.25">
      <c r="A125" s="256"/>
      <c r="B125" s="256"/>
      <c r="C125" s="256"/>
      <c r="D125" s="256"/>
      <c r="E125" s="256"/>
      <c r="F125" s="256"/>
      <c r="G125" s="256"/>
      <c r="H125" s="256"/>
      <c r="I125" s="256"/>
      <c r="J125" s="256"/>
      <c r="K125" s="256"/>
      <c r="L125" s="256"/>
      <c r="M125" s="256"/>
      <c r="N125" s="256"/>
      <c r="O125" s="256"/>
      <c r="P125" s="256"/>
      <c r="Q125" s="256"/>
      <c r="R125" s="256"/>
      <c r="S125" s="256"/>
      <c r="T125" s="256"/>
      <c r="U125" s="256"/>
      <c r="V125" s="256"/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  <c r="AM125" s="25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</row>
    <row r="126" spans="1:56" x14ac:dyDescent="0.25">
      <c r="A126" s="256"/>
      <c r="B126" s="256"/>
      <c r="C126" s="256"/>
      <c r="D126" s="256"/>
      <c r="E126" s="256"/>
      <c r="F126" s="256"/>
      <c r="G126" s="256"/>
      <c r="H126" s="256"/>
      <c r="I126" s="256"/>
      <c r="J126" s="256"/>
      <c r="K126" s="256"/>
      <c r="L126" s="256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</row>
    <row r="127" spans="1:56" x14ac:dyDescent="0.25">
      <c r="A127" s="256"/>
      <c r="B127" s="256"/>
      <c r="C127" s="256"/>
      <c r="D127" s="256"/>
      <c r="E127" s="256"/>
      <c r="F127" s="256"/>
      <c r="G127" s="256"/>
      <c r="H127" s="256"/>
      <c r="I127" s="256"/>
      <c r="J127" s="256"/>
      <c r="K127" s="256"/>
      <c r="L127" s="256"/>
      <c r="M127" s="256"/>
      <c r="N127" s="256"/>
      <c r="O127" s="256"/>
      <c r="P127" s="256"/>
      <c r="Q127" s="256"/>
      <c r="R127" s="256"/>
      <c r="S127" s="256"/>
      <c r="T127" s="256"/>
      <c r="U127" s="256"/>
      <c r="V127" s="256"/>
      <c r="W127" s="256"/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  <c r="AM127" s="25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</row>
    <row r="128" spans="1:56" x14ac:dyDescent="0.25">
      <c r="A128" s="256"/>
      <c r="B128" s="256"/>
      <c r="C128" s="256"/>
      <c r="D128" s="256"/>
      <c r="E128" s="256"/>
      <c r="F128" s="256"/>
      <c r="G128" s="256"/>
      <c r="H128" s="256"/>
      <c r="I128" s="256"/>
      <c r="J128" s="256"/>
      <c r="K128" s="256"/>
      <c r="L128" s="256"/>
      <c r="M128" s="256"/>
      <c r="N128" s="256"/>
      <c r="O128" s="256"/>
      <c r="P128" s="256"/>
      <c r="Q128" s="256"/>
      <c r="R128" s="256"/>
      <c r="S128" s="256"/>
      <c r="T128" s="256"/>
      <c r="U128" s="256"/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  <c r="AM128" s="25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</row>
    <row r="129" spans="1:56" x14ac:dyDescent="0.25">
      <c r="A129" s="256"/>
      <c r="B129" s="256"/>
      <c r="C129" s="256"/>
      <c r="D129" s="256"/>
      <c r="E129" s="256"/>
      <c r="F129" s="256"/>
      <c r="G129" s="256"/>
      <c r="H129" s="256"/>
      <c r="I129" s="256"/>
      <c r="J129" s="256"/>
      <c r="K129" s="256"/>
      <c r="L129" s="256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36"/>
      <c r="AO129" s="236"/>
      <c r="AP129" s="236"/>
      <c r="AQ129" s="236"/>
      <c r="AR129" s="236"/>
      <c r="AS129" s="236"/>
      <c r="AT129" s="236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</row>
    <row r="130" spans="1:56" x14ac:dyDescent="0.25">
      <c r="A130" s="256"/>
      <c r="B130" s="256"/>
      <c r="C130" s="256"/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56"/>
      <c r="O130" s="256"/>
      <c r="P130" s="256"/>
      <c r="Q130" s="256"/>
      <c r="R130" s="256"/>
      <c r="S130" s="256"/>
      <c r="T130" s="256"/>
      <c r="U130" s="256"/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  <c r="AM130" s="25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</row>
    <row r="131" spans="1:56" x14ac:dyDescent="0.25">
      <c r="A131" s="256"/>
      <c r="B131" s="256"/>
      <c r="C131" s="256"/>
      <c r="D131" s="256"/>
      <c r="E131" s="256"/>
      <c r="F131" s="256"/>
      <c r="G131" s="256"/>
      <c r="H131" s="256"/>
      <c r="I131" s="256"/>
      <c r="J131" s="256"/>
      <c r="K131" s="256"/>
      <c r="L131" s="256"/>
      <c r="M131" s="256"/>
      <c r="N131" s="256"/>
      <c r="O131" s="256"/>
      <c r="P131" s="256"/>
      <c r="Q131" s="256"/>
      <c r="R131" s="256"/>
      <c r="S131" s="256"/>
      <c r="T131" s="256"/>
      <c r="U131" s="256"/>
      <c r="V131" s="256"/>
      <c r="W131" s="256"/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  <c r="AM131" s="25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</row>
    <row r="132" spans="1:56" x14ac:dyDescent="0.25">
      <c r="A132" s="256"/>
      <c r="B132" s="256"/>
      <c r="C132" s="256"/>
      <c r="D132" s="256"/>
      <c r="E132" s="256"/>
      <c r="F132" s="256"/>
      <c r="G132" s="256"/>
      <c r="H132" s="256"/>
      <c r="I132" s="256"/>
      <c r="J132" s="256"/>
      <c r="K132" s="256"/>
      <c r="L132" s="256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</row>
    <row r="133" spans="1:56" x14ac:dyDescent="0.25">
      <c r="A133" s="256"/>
      <c r="B133" s="256"/>
      <c r="C133" s="256"/>
      <c r="D133" s="256"/>
      <c r="E133" s="256"/>
      <c r="F133" s="256"/>
      <c r="G133" s="256"/>
      <c r="H133" s="256"/>
      <c r="I133" s="256"/>
      <c r="J133" s="256"/>
      <c r="K133" s="256"/>
      <c r="L133" s="256"/>
      <c r="M133" s="256"/>
      <c r="N133" s="256"/>
      <c r="O133" s="256"/>
      <c r="P133" s="256"/>
      <c r="Q133" s="256"/>
      <c r="R133" s="256"/>
      <c r="S133" s="256"/>
      <c r="T133" s="256"/>
      <c r="U133" s="256"/>
      <c r="V133" s="256"/>
      <c r="W133" s="256"/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56"/>
      <c r="AH133" s="256"/>
      <c r="AI133" s="256"/>
      <c r="AJ133" s="256"/>
      <c r="AK133" s="256"/>
      <c r="AL133" s="256"/>
      <c r="AM133" s="25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</row>
    <row r="134" spans="1:56" x14ac:dyDescent="0.25">
      <c r="A134" s="256"/>
      <c r="B134" s="256"/>
      <c r="C134" s="256"/>
      <c r="D134" s="256"/>
      <c r="E134" s="256"/>
      <c r="F134" s="256"/>
      <c r="G134" s="256"/>
      <c r="H134" s="256"/>
      <c r="I134" s="256"/>
      <c r="J134" s="256"/>
      <c r="K134" s="256"/>
      <c r="L134" s="256"/>
      <c r="M134" s="256"/>
      <c r="N134" s="256"/>
      <c r="O134" s="256"/>
      <c r="P134" s="256"/>
      <c r="Q134" s="256"/>
      <c r="R134" s="256"/>
      <c r="S134" s="256"/>
      <c r="T134" s="256"/>
      <c r="U134" s="256"/>
      <c r="V134" s="256"/>
      <c r="W134" s="256"/>
      <c r="X134" s="256"/>
      <c r="Y134" s="256"/>
      <c r="Z134" s="256"/>
      <c r="AA134" s="256"/>
      <c r="AB134" s="256"/>
      <c r="AC134" s="256"/>
      <c r="AD134" s="256"/>
      <c r="AE134" s="256"/>
      <c r="AF134" s="256"/>
      <c r="AG134" s="256"/>
      <c r="AH134" s="256"/>
      <c r="AI134" s="256"/>
      <c r="AJ134" s="256"/>
      <c r="AK134" s="256"/>
      <c r="AL134" s="256"/>
      <c r="AM134" s="25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</row>
    <row r="135" spans="1:56" x14ac:dyDescent="0.25">
      <c r="A135" s="256"/>
      <c r="B135" s="256"/>
      <c r="C135" s="256"/>
      <c r="D135" s="256"/>
      <c r="E135" s="256"/>
      <c r="F135" s="256"/>
      <c r="G135" s="256"/>
      <c r="H135" s="256"/>
      <c r="I135" s="256"/>
      <c r="J135" s="256"/>
      <c r="K135" s="256"/>
      <c r="L135" s="256"/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256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36"/>
      <c r="AO135" s="236"/>
      <c r="AP135" s="236"/>
      <c r="AQ135" s="236"/>
      <c r="AR135" s="236"/>
      <c r="AS135" s="236"/>
      <c r="AT135" s="236"/>
      <c r="AU135" s="236"/>
      <c r="AV135" s="236"/>
      <c r="AW135" s="236"/>
      <c r="AX135" s="236"/>
      <c r="AY135" s="236"/>
      <c r="AZ135" s="236"/>
      <c r="BA135" s="236"/>
      <c r="BB135" s="236"/>
      <c r="BC135" s="236"/>
      <c r="BD135" s="236"/>
    </row>
    <row r="136" spans="1:56" x14ac:dyDescent="0.25">
      <c r="A136" s="256"/>
      <c r="B136" s="256"/>
      <c r="C136" s="256"/>
      <c r="D136" s="256"/>
      <c r="E136" s="256"/>
      <c r="F136" s="256"/>
      <c r="G136" s="256"/>
      <c r="H136" s="256"/>
      <c r="I136" s="256"/>
      <c r="J136" s="256"/>
      <c r="K136" s="256"/>
      <c r="L136" s="256"/>
      <c r="M136" s="256"/>
      <c r="N136" s="256"/>
      <c r="O136" s="256"/>
      <c r="P136" s="256"/>
      <c r="Q136" s="256"/>
      <c r="R136" s="256"/>
      <c r="S136" s="256"/>
      <c r="T136" s="256"/>
      <c r="U136" s="256"/>
      <c r="V136" s="256"/>
      <c r="W136" s="256"/>
      <c r="X136" s="256"/>
      <c r="Y136" s="256"/>
      <c r="Z136" s="256"/>
      <c r="AA136" s="256"/>
      <c r="AB136" s="256"/>
      <c r="AC136" s="256"/>
      <c r="AD136" s="256"/>
      <c r="AE136" s="256"/>
      <c r="AF136" s="256"/>
      <c r="AG136" s="256"/>
      <c r="AH136" s="256"/>
      <c r="AI136" s="256"/>
      <c r="AJ136" s="256"/>
      <c r="AK136" s="256"/>
      <c r="AL136" s="256"/>
      <c r="AM136" s="25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</row>
    <row r="137" spans="1:56" x14ac:dyDescent="0.25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</row>
    <row r="138" spans="1:56" x14ac:dyDescent="0.25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</row>
    <row r="139" spans="1:56" x14ac:dyDescent="0.25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</row>
    <row r="140" spans="1:56" x14ac:dyDescent="0.25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</row>
    <row r="141" spans="1:56" x14ac:dyDescent="0.25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</row>
    <row r="142" spans="1:56" x14ac:dyDescent="0.25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</row>
    <row r="143" spans="1:56" x14ac:dyDescent="0.25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</row>
    <row r="144" spans="1:56" x14ac:dyDescent="0.25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</row>
    <row r="145" spans="1:56" x14ac:dyDescent="0.25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</row>
    <row r="146" spans="1:56" x14ac:dyDescent="0.25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</row>
    <row r="147" spans="1:56" x14ac:dyDescent="0.25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</row>
    <row r="148" spans="1:56" x14ac:dyDescent="0.25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</row>
    <row r="149" spans="1:56" x14ac:dyDescent="0.25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</row>
    <row r="150" spans="1:56" x14ac:dyDescent="0.25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</row>
    <row r="151" spans="1:56" x14ac:dyDescent="0.25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</row>
    <row r="152" spans="1:56" x14ac:dyDescent="0.25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</row>
    <row r="153" spans="1:56" x14ac:dyDescent="0.25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</row>
    <row r="154" spans="1:56" x14ac:dyDescent="0.25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</row>
    <row r="155" spans="1:56" x14ac:dyDescent="0.25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</row>
    <row r="156" spans="1:56" x14ac:dyDescent="0.25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</row>
    <row r="157" spans="1:56" x14ac:dyDescent="0.25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</row>
    <row r="158" spans="1:56" x14ac:dyDescent="0.25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236"/>
      <c r="AI158" s="236"/>
      <c r="AJ158" s="236"/>
      <c r="AK158" s="236"/>
      <c r="AL158" s="236"/>
      <c r="AM158" s="236"/>
      <c r="AN158" s="236"/>
      <c r="AO158" s="236"/>
      <c r="AP158" s="236"/>
      <c r="AQ158" s="236"/>
      <c r="AR158" s="236"/>
      <c r="AS158" s="236"/>
      <c r="AT158" s="236"/>
      <c r="AU158" s="236"/>
      <c r="AV158" s="236"/>
      <c r="AW158" s="236"/>
      <c r="AX158" s="236"/>
      <c r="AY158" s="236"/>
      <c r="AZ158" s="236"/>
      <c r="BA158" s="236"/>
      <c r="BB158" s="236"/>
      <c r="BC158" s="236"/>
      <c r="BD158" s="236"/>
    </row>
    <row r="159" spans="1:56" x14ac:dyDescent="0.25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</row>
    <row r="160" spans="1:56" x14ac:dyDescent="0.25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</row>
    <row r="161" spans="1:56" x14ac:dyDescent="0.25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</row>
    <row r="162" spans="1:56" x14ac:dyDescent="0.25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</row>
    <row r="163" spans="1:56" x14ac:dyDescent="0.25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  <c r="AB163" s="236"/>
      <c r="AC163" s="236"/>
      <c r="AD163" s="236"/>
      <c r="AE163" s="236"/>
      <c r="AF163" s="236"/>
      <c r="AG163" s="236"/>
      <c r="AH163" s="236"/>
      <c r="AI163" s="236"/>
      <c r="AJ163" s="236"/>
      <c r="AK163" s="236"/>
      <c r="AL163" s="236"/>
      <c r="AM163" s="236"/>
      <c r="AN163" s="236"/>
      <c r="AO163" s="236"/>
      <c r="AP163" s="236"/>
      <c r="AQ163" s="236"/>
      <c r="AR163" s="236"/>
      <c r="AS163" s="236"/>
      <c r="AT163" s="236"/>
      <c r="AU163" s="236"/>
      <c r="AV163" s="236"/>
      <c r="AW163" s="236"/>
      <c r="AX163" s="236"/>
      <c r="AY163" s="236"/>
      <c r="AZ163" s="236"/>
      <c r="BA163" s="236"/>
      <c r="BB163" s="236"/>
      <c r="BC163" s="236"/>
      <c r="BD163" s="236"/>
    </row>
    <row r="164" spans="1:56" x14ac:dyDescent="0.25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</row>
    <row r="165" spans="1:56" x14ac:dyDescent="0.25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</row>
    <row r="166" spans="1:56" x14ac:dyDescent="0.25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  <c r="AB166" s="236"/>
      <c r="AC166" s="236"/>
      <c r="AD166" s="236"/>
      <c r="AE166" s="236"/>
      <c r="AF166" s="236"/>
      <c r="AG166" s="236"/>
      <c r="AH166" s="236"/>
      <c r="AI166" s="236"/>
      <c r="AJ166" s="236"/>
      <c r="AK166" s="236"/>
      <c r="AL166" s="236"/>
      <c r="AM166" s="236"/>
      <c r="AN166" s="236"/>
      <c r="AO166" s="236"/>
      <c r="AP166" s="236"/>
      <c r="AQ166" s="236"/>
      <c r="AR166" s="236"/>
      <c r="AS166" s="236"/>
      <c r="AT166" s="236"/>
      <c r="AU166" s="236"/>
      <c r="AV166" s="236"/>
      <c r="AW166" s="236"/>
      <c r="AX166" s="236"/>
      <c r="AY166" s="236"/>
      <c r="AZ166" s="236"/>
      <c r="BA166" s="236"/>
      <c r="BB166" s="236"/>
      <c r="BC166" s="236"/>
      <c r="BD166" s="236"/>
    </row>
    <row r="167" spans="1:56" x14ac:dyDescent="0.25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</row>
    <row r="168" spans="1:56" x14ac:dyDescent="0.25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</row>
    <row r="169" spans="1:56" x14ac:dyDescent="0.25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</row>
    <row r="170" spans="1:56" x14ac:dyDescent="0.25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</row>
    <row r="171" spans="1:56" x14ac:dyDescent="0.25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</row>
    <row r="172" spans="1:56" x14ac:dyDescent="0.25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</row>
    <row r="173" spans="1:56" x14ac:dyDescent="0.25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</row>
    <row r="174" spans="1:56" x14ac:dyDescent="0.25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</row>
    <row r="175" spans="1:56" x14ac:dyDescent="0.25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</row>
    <row r="176" spans="1:56" x14ac:dyDescent="0.25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</row>
    <row r="177" spans="1:56" x14ac:dyDescent="0.25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</row>
    <row r="178" spans="1:56" x14ac:dyDescent="0.25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</row>
    <row r="179" spans="1:56" x14ac:dyDescent="0.25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</row>
    <row r="180" spans="1:56" x14ac:dyDescent="0.25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</row>
    <row r="181" spans="1:56" x14ac:dyDescent="0.25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</row>
    <row r="182" spans="1:56" x14ac:dyDescent="0.25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</row>
    <row r="183" spans="1:56" x14ac:dyDescent="0.25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</row>
    <row r="184" spans="1:56" x14ac:dyDescent="0.25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</row>
    <row r="185" spans="1:56" x14ac:dyDescent="0.25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</row>
    <row r="186" spans="1:56" x14ac:dyDescent="0.25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</row>
    <row r="187" spans="1:56" x14ac:dyDescent="0.25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</row>
    <row r="188" spans="1:56" x14ac:dyDescent="0.25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</row>
    <row r="189" spans="1:56" x14ac:dyDescent="0.25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  <c r="AX189" s="236"/>
      <c r="AY189" s="236"/>
      <c r="AZ189" s="236"/>
      <c r="BA189" s="236"/>
      <c r="BB189" s="236"/>
      <c r="BC189" s="236"/>
      <c r="BD189" s="236"/>
    </row>
    <row r="190" spans="1:56" x14ac:dyDescent="0.25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</row>
    <row r="191" spans="1:56" x14ac:dyDescent="0.25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</row>
    <row r="192" spans="1:56" x14ac:dyDescent="0.25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</row>
    <row r="193" spans="1:56" x14ac:dyDescent="0.25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</row>
    <row r="194" spans="1:56" x14ac:dyDescent="0.25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  <c r="AX194" s="236"/>
      <c r="AY194" s="236"/>
      <c r="AZ194" s="236"/>
      <c r="BA194" s="236"/>
      <c r="BB194" s="236"/>
      <c r="BC194" s="236"/>
      <c r="BD194" s="236"/>
    </row>
    <row r="195" spans="1:56" x14ac:dyDescent="0.25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</row>
    <row r="196" spans="1:56" x14ac:dyDescent="0.25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</row>
    <row r="197" spans="1:56" x14ac:dyDescent="0.25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</row>
    <row r="198" spans="1:56" x14ac:dyDescent="0.25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</row>
    <row r="199" spans="1:56" x14ac:dyDescent="0.25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</row>
    <row r="200" spans="1:56" x14ac:dyDescent="0.25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</row>
    <row r="201" spans="1:56" x14ac:dyDescent="0.25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</row>
    <row r="202" spans="1:56" x14ac:dyDescent="0.25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  <c r="AW202" s="236"/>
      <c r="AX202" s="236"/>
      <c r="AY202" s="236"/>
      <c r="AZ202" s="236"/>
      <c r="BA202" s="236"/>
      <c r="BB202" s="236"/>
      <c r="BC202" s="236"/>
      <c r="BD202" s="236"/>
    </row>
    <row r="203" spans="1:56" x14ac:dyDescent="0.25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</row>
    <row r="204" spans="1:56" x14ac:dyDescent="0.25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</row>
    <row r="205" spans="1:56" x14ac:dyDescent="0.25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</row>
    <row r="206" spans="1:56" x14ac:dyDescent="0.25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</row>
    <row r="207" spans="1:56" x14ac:dyDescent="0.25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</row>
    <row r="208" spans="1:56" x14ac:dyDescent="0.25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  <c r="AX208" s="236"/>
      <c r="AY208" s="236"/>
      <c r="AZ208" s="236"/>
      <c r="BA208" s="236"/>
      <c r="BB208" s="236"/>
      <c r="BC208" s="236"/>
      <c r="BD208" s="236"/>
    </row>
    <row r="209" spans="1:56" x14ac:dyDescent="0.25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</row>
    <row r="210" spans="1:56" x14ac:dyDescent="0.25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</row>
    <row r="211" spans="1:56" x14ac:dyDescent="0.25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</row>
    <row r="212" spans="1:56" x14ac:dyDescent="0.25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</row>
    <row r="213" spans="1:56" x14ac:dyDescent="0.25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</row>
    <row r="214" spans="1:56" x14ac:dyDescent="0.25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</row>
    <row r="215" spans="1:56" x14ac:dyDescent="0.25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</row>
    <row r="216" spans="1:56" x14ac:dyDescent="0.25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</row>
    <row r="217" spans="1:56" x14ac:dyDescent="0.25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</row>
    <row r="218" spans="1:56" x14ac:dyDescent="0.25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</row>
    <row r="219" spans="1:56" x14ac:dyDescent="0.25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</row>
    <row r="220" spans="1:56" x14ac:dyDescent="0.25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</row>
    <row r="221" spans="1:56" x14ac:dyDescent="0.25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</row>
    <row r="222" spans="1:56" x14ac:dyDescent="0.25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</row>
    <row r="223" spans="1:56" x14ac:dyDescent="0.25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</row>
    <row r="224" spans="1:56" x14ac:dyDescent="0.25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</row>
    <row r="225" spans="1:56" x14ac:dyDescent="0.25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</row>
    <row r="226" spans="1:56" x14ac:dyDescent="0.25">
      <c r="A226" s="236"/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</row>
    <row r="227" spans="1:56" x14ac:dyDescent="0.25">
      <c r="A227" s="236"/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</row>
    <row r="228" spans="1:56" x14ac:dyDescent="0.25">
      <c r="A228" s="236"/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</row>
    <row r="229" spans="1:56" x14ac:dyDescent="0.25">
      <c r="A229" s="236"/>
      <c r="B229" s="236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</row>
    <row r="230" spans="1:56" x14ac:dyDescent="0.25">
      <c r="A230" s="236"/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</row>
    <row r="231" spans="1:56" x14ac:dyDescent="0.25">
      <c r="A231" s="236"/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  <c r="AA231" s="236"/>
      <c r="AB231" s="236"/>
      <c r="AC231" s="236"/>
      <c r="AD231" s="236"/>
      <c r="AE231" s="236"/>
      <c r="AF231" s="236"/>
      <c r="AG231" s="236"/>
      <c r="AH231" s="236"/>
      <c r="AI231" s="236"/>
      <c r="AJ231" s="236"/>
      <c r="AK231" s="236"/>
      <c r="AL231" s="236"/>
      <c r="AM231" s="236"/>
      <c r="AN231" s="236"/>
      <c r="AO231" s="236"/>
      <c r="AP231" s="236"/>
      <c r="AQ231" s="236"/>
      <c r="AR231" s="236"/>
      <c r="AS231" s="236"/>
      <c r="AT231" s="236"/>
      <c r="AU231" s="236"/>
      <c r="AV231" s="236"/>
      <c r="AW231" s="236"/>
      <c r="AX231" s="236"/>
      <c r="AY231" s="236"/>
      <c r="AZ231" s="236"/>
      <c r="BA231" s="236"/>
      <c r="BB231" s="236"/>
      <c r="BC231" s="236"/>
      <c r="BD231" s="236"/>
    </row>
    <row r="232" spans="1:56" x14ac:dyDescent="0.25">
      <c r="A232" s="236"/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</row>
    <row r="233" spans="1:56" x14ac:dyDescent="0.25">
      <c r="A233" s="236"/>
      <c r="B233" s="236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</row>
    <row r="234" spans="1:56" x14ac:dyDescent="0.25">
      <c r="A234" s="236"/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</row>
    <row r="235" spans="1:56" x14ac:dyDescent="0.25">
      <c r="A235" s="236"/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</row>
    <row r="236" spans="1:56" x14ac:dyDescent="0.25">
      <c r="A236" s="236"/>
      <c r="B236" s="236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6"/>
      <c r="N236" s="236"/>
      <c r="O236" s="236"/>
      <c r="P236" s="236"/>
      <c r="Q236" s="236"/>
      <c r="R236" s="236"/>
      <c r="S236" s="236"/>
      <c r="T236" s="236"/>
      <c r="U236" s="236"/>
      <c r="V236" s="236"/>
      <c r="W236" s="236"/>
      <c r="X236" s="236"/>
      <c r="Y236" s="236"/>
      <c r="Z236" s="236"/>
      <c r="AA236" s="236"/>
      <c r="AB236" s="236"/>
      <c r="AC236" s="236"/>
      <c r="AD236" s="236"/>
      <c r="AE236" s="236"/>
      <c r="AF236" s="236"/>
      <c r="AG236" s="236"/>
      <c r="AH236" s="236"/>
      <c r="AI236" s="236"/>
      <c r="AJ236" s="236"/>
      <c r="AK236" s="236"/>
      <c r="AL236" s="236"/>
      <c r="AM236" s="236"/>
      <c r="AN236" s="236"/>
      <c r="AO236" s="236"/>
      <c r="AP236" s="236"/>
      <c r="AQ236" s="236"/>
      <c r="AR236" s="236"/>
      <c r="AS236" s="236"/>
      <c r="AT236" s="236"/>
      <c r="AU236" s="236"/>
      <c r="AV236" s="236"/>
      <c r="AW236" s="236"/>
      <c r="AX236" s="236"/>
      <c r="AY236" s="236"/>
      <c r="AZ236" s="236"/>
      <c r="BA236" s="236"/>
      <c r="BB236" s="236"/>
      <c r="BC236" s="236"/>
      <c r="BD236" s="236"/>
    </row>
    <row r="237" spans="1:56" x14ac:dyDescent="0.25">
      <c r="A237" s="236"/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</row>
    <row r="238" spans="1:56" x14ac:dyDescent="0.25">
      <c r="A238" s="236"/>
      <c r="B238" s="236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</row>
    <row r="239" spans="1:56" x14ac:dyDescent="0.25">
      <c r="A239" s="236"/>
      <c r="B239" s="236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</row>
    <row r="240" spans="1:56" x14ac:dyDescent="0.25">
      <c r="A240" s="236"/>
      <c r="B240" s="236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</row>
    <row r="241" spans="1:56" x14ac:dyDescent="0.25">
      <c r="A241" s="236"/>
      <c r="B241" s="236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</row>
    <row r="242" spans="1:56" x14ac:dyDescent="0.25">
      <c r="A242" s="236"/>
      <c r="B242" s="236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</row>
    <row r="243" spans="1:56" x14ac:dyDescent="0.25">
      <c r="A243" s="236"/>
      <c r="B243" s="236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</row>
    <row r="244" spans="1:56" x14ac:dyDescent="0.25">
      <c r="A244" s="236"/>
      <c r="B244" s="236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6"/>
      <c r="N244" s="236"/>
      <c r="O244" s="236"/>
      <c r="P244" s="236"/>
      <c r="Q244" s="236"/>
      <c r="R244" s="236"/>
      <c r="S244" s="236"/>
      <c r="T244" s="236"/>
      <c r="U244" s="236"/>
      <c r="V244" s="236"/>
      <c r="W244" s="236"/>
      <c r="X244" s="236"/>
      <c r="Y244" s="236"/>
      <c r="Z244" s="236"/>
      <c r="AA244" s="236"/>
      <c r="AB244" s="236"/>
      <c r="AC244" s="236"/>
      <c r="AD244" s="236"/>
      <c r="AE244" s="236"/>
      <c r="AF244" s="236"/>
      <c r="AG244" s="236"/>
      <c r="AH244" s="236"/>
      <c r="AI244" s="236"/>
      <c r="AJ244" s="236"/>
      <c r="AK244" s="236"/>
      <c r="AL244" s="236"/>
      <c r="AM244" s="236"/>
      <c r="AN244" s="236"/>
      <c r="AO244" s="236"/>
      <c r="AP244" s="236"/>
      <c r="AQ244" s="236"/>
      <c r="AR244" s="236"/>
      <c r="AS244" s="236"/>
      <c r="AT244" s="236"/>
      <c r="AU244" s="236"/>
      <c r="AV244" s="236"/>
      <c r="AW244" s="236"/>
      <c r="AX244" s="236"/>
      <c r="AY244" s="236"/>
      <c r="AZ244" s="236"/>
      <c r="BA244" s="236"/>
      <c r="BB244" s="236"/>
      <c r="BC244" s="236"/>
      <c r="BD244" s="236"/>
    </row>
    <row r="245" spans="1:56" x14ac:dyDescent="0.25">
      <c r="A245" s="236"/>
      <c r="B245" s="236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</row>
    <row r="246" spans="1:56" x14ac:dyDescent="0.25">
      <c r="A246" s="236"/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</row>
    <row r="247" spans="1:56" x14ac:dyDescent="0.25">
      <c r="A247" s="236"/>
      <c r="B247" s="236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</row>
    <row r="248" spans="1:56" x14ac:dyDescent="0.25">
      <c r="A248" s="236"/>
      <c r="B248" s="236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</row>
    <row r="249" spans="1:56" x14ac:dyDescent="0.25">
      <c r="A249" s="236"/>
      <c r="B249" s="236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</row>
    <row r="250" spans="1:56" x14ac:dyDescent="0.25">
      <c r="A250" s="236"/>
      <c r="B250" s="236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  <c r="AA250" s="236"/>
      <c r="AB250" s="236"/>
      <c r="AC250" s="236"/>
      <c r="AD250" s="236"/>
      <c r="AE250" s="236"/>
      <c r="AF250" s="236"/>
      <c r="AG250" s="236"/>
      <c r="AH250" s="236"/>
      <c r="AI250" s="236"/>
      <c r="AJ250" s="236"/>
      <c r="AK250" s="236"/>
      <c r="AL250" s="236"/>
      <c r="AM250" s="236"/>
      <c r="AN250" s="236"/>
      <c r="AO250" s="236"/>
      <c r="AP250" s="236"/>
      <c r="AQ250" s="236"/>
      <c r="AR250" s="236"/>
      <c r="AS250" s="236"/>
      <c r="AT250" s="236"/>
      <c r="AU250" s="236"/>
      <c r="AV250" s="236"/>
      <c r="AW250" s="236"/>
      <c r="AX250" s="236"/>
      <c r="AY250" s="236"/>
      <c r="AZ250" s="236"/>
      <c r="BA250" s="236"/>
      <c r="BB250" s="236"/>
      <c r="BC250" s="236"/>
      <c r="BD250" s="236"/>
    </row>
    <row r="251" spans="1:56" x14ac:dyDescent="0.25">
      <c r="A251" s="236"/>
      <c r="B251" s="236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</row>
    <row r="252" spans="1:56" x14ac:dyDescent="0.25">
      <c r="A252" s="236"/>
      <c r="B252" s="236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</row>
    <row r="253" spans="1:56" x14ac:dyDescent="0.25">
      <c r="A253" s="236"/>
      <c r="B253" s="236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</row>
    <row r="254" spans="1:56" x14ac:dyDescent="0.25">
      <c r="A254" s="236"/>
      <c r="B254" s="236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</row>
    <row r="255" spans="1:56" x14ac:dyDescent="0.25">
      <c r="A255" s="236"/>
      <c r="B255" s="236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</row>
    <row r="256" spans="1:56" x14ac:dyDescent="0.25">
      <c r="A256" s="236"/>
      <c r="B256" s="236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</row>
    <row r="257" spans="1:56" x14ac:dyDescent="0.25">
      <c r="A257" s="236"/>
      <c r="B257" s="236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</row>
    <row r="258" spans="1:56" x14ac:dyDescent="0.25">
      <c r="A258" s="236"/>
      <c r="B258" s="236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</row>
    <row r="259" spans="1:56" x14ac:dyDescent="0.25">
      <c r="A259" s="236"/>
      <c r="B259" s="236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</row>
    <row r="260" spans="1:56" x14ac:dyDescent="0.25">
      <c r="A260" s="236"/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</row>
    <row r="261" spans="1:56" x14ac:dyDescent="0.25">
      <c r="A261" s="236"/>
      <c r="B261" s="236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</row>
    <row r="262" spans="1:56" x14ac:dyDescent="0.25">
      <c r="A262" s="236"/>
      <c r="B262" s="236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</row>
    <row r="263" spans="1:56" x14ac:dyDescent="0.25">
      <c r="A263" s="236"/>
      <c r="B263" s="236"/>
      <c r="C263" s="236"/>
      <c r="D263" s="236"/>
      <c r="E263" s="236"/>
      <c r="F263" s="236"/>
      <c r="G263" s="236"/>
      <c r="H263" s="236"/>
      <c r="I263" s="236"/>
      <c r="J263" s="236"/>
      <c r="K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</row>
    <row r="264" spans="1:56" x14ac:dyDescent="0.25">
      <c r="A264" s="236"/>
      <c r="B264" s="236"/>
      <c r="C264" s="236"/>
      <c r="D264" s="236"/>
      <c r="E264" s="236"/>
      <c r="F264" s="236"/>
      <c r="G264" s="236"/>
      <c r="H264" s="236"/>
      <c r="I264" s="236"/>
      <c r="J264" s="236"/>
      <c r="K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</row>
    <row r="265" spans="1:56" x14ac:dyDescent="0.25">
      <c r="A265" s="236"/>
      <c r="B265" s="236"/>
      <c r="C265" s="236"/>
      <c r="D265" s="236"/>
      <c r="E265" s="236"/>
      <c r="F265" s="236"/>
      <c r="G265" s="236"/>
      <c r="H265" s="236"/>
      <c r="I265" s="236"/>
      <c r="J265" s="236"/>
      <c r="K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</row>
    <row r="266" spans="1:56" x14ac:dyDescent="0.25">
      <c r="A266" s="236"/>
      <c r="B266" s="236"/>
      <c r="C266" s="236"/>
      <c r="D266" s="236"/>
      <c r="E266" s="236"/>
      <c r="F266" s="236"/>
      <c r="G266" s="236"/>
      <c r="H266" s="236"/>
      <c r="I266" s="236"/>
      <c r="J266" s="236"/>
      <c r="K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</row>
    <row r="267" spans="1:56" x14ac:dyDescent="0.25">
      <c r="A267" s="236"/>
      <c r="B267" s="236"/>
      <c r="C267" s="236"/>
      <c r="D267" s="236"/>
      <c r="E267" s="236"/>
      <c r="F267" s="236"/>
      <c r="G267" s="236"/>
      <c r="H267" s="236"/>
      <c r="I267" s="236"/>
      <c r="J267" s="236"/>
      <c r="K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</row>
    <row r="268" spans="1:56" x14ac:dyDescent="0.25">
      <c r="A268" s="236"/>
      <c r="B268" s="236"/>
      <c r="C268" s="236"/>
      <c r="D268" s="236"/>
      <c r="E268" s="236"/>
      <c r="F268" s="236"/>
      <c r="G268" s="236"/>
      <c r="H268" s="236"/>
      <c r="I268" s="236"/>
      <c r="J268" s="236"/>
      <c r="K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</row>
    <row r="269" spans="1:56" x14ac:dyDescent="0.25">
      <c r="A269" s="236"/>
      <c r="B269" s="236"/>
      <c r="C269" s="236"/>
      <c r="D269" s="236"/>
      <c r="E269" s="236"/>
      <c r="F269" s="236"/>
      <c r="G269" s="236"/>
      <c r="H269" s="236"/>
      <c r="I269" s="236"/>
      <c r="J269" s="236"/>
      <c r="K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</row>
    <row r="270" spans="1:56" x14ac:dyDescent="0.25">
      <c r="A270" s="236"/>
      <c r="B270" s="236"/>
      <c r="C270" s="236"/>
      <c r="D270" s="236"/>
      <c r="E270" s="236"/>
      <c r="F270" s="236"/>
      <c r="G270" s="236"/>
      <c r="H270" s="236"/>
      <c r="I270" s="236"/>
      <c r="J270" s="236"/>
      <c r="K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</row>
    <row r="271" spans="1:56" x14ac:dyDescent="0.25">
      <c r="A271" s="236"/>
      <c r="B271" s="236"/>
      <c r="C271" s="236"/>
      <c r="D271" s="236"/>
      <c r="E271" s="236"/>
      <c r="F271" s="236"/>
      <c r="G271" s="236"/>
      <c r="H271" s="236"/>
      <c r="I271" s="236"/>
      <c r="J271" s="236"/>
      <c r="K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</row>
    <row r="272" spans="1:56" x14ac:dyDescent="0.25">
      <c r="A272" s="236"/>
      <c r="B272" s="236"/>
      <c r="C272" s="236"/>
      <c r="D272" s="236"/>
      <c r="E272" s="236"/>
      <c r="F272" s="236"/>
      <c r="G272" s="236"/>
      <c r="H272" s="236"/>
      <c r="I272" s="236"/>
      <c r="J272" s="236"/>
      <c r="K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</row>
    <row r="273" spans="1:56" x14ac:dyDescent="0.25">
      <c r="A273" s="236"/>
      <c r="B273" s="236"/>
      <c r="C273" s="236"/>
      <c r="D273" s="236"/>
      <c r="E273" s="236"/>
      <c r="F273" s="236"/>
      <c r="G273" s="236"/>
      <c r="H273" s="236"/>
      <c r="I273" s="236"/>
      <c r="J273" s="236"/>
      <c r="K273" s="236"/>
      <c r="N273" s="236"/>
      <c r="O273" s="236"/>
      <c r="P273" s="236"/>
      <c r="Q273" s="236"/>
      <c r="R273" s="236"/>
      <c r="S273" s="236"/>
      <c r="T273" s="236"/>
      <c r="U273" s="236"/>
      <c r="V273" s="236"/>
      <c r="W273" s="236"/>
      <c r="X273" s="236"/>
      <c r="Y273" s="236"/>
      <c r="Z273" s="236"/>
      <c r="AA273" s="236"/>
      <c r="AB273" s="236"/>
      <c r="AC273" s="236"/>
      <c r="AD273" s="236"/>
      <c r="AE273" s="236"/>
      <c r="AF273" s="236"/>
      <c r="AG273" s="236"/>
      <c r="AH273" s="236"/>
      <c r="AI273" s="236"/>
      <c r="AJ273" s="236"/>
      <c r="AK273" s="236"/>
      <c r="AL273" s="236"/>
      <c r="AM273" s="236"/>
      <c r="AN273" s="236"/>
      <c r="AO273" s="236"/>
      <c r="AP273" s="236"/>
      <c r="AQ273" s="236"/>
      <c r="AR273" s="236"/>
      <c r="AS273" s="236"/>
      <c r="AT273" s="236"/>
      <c r="AU273" s="236"/>
      <c r="AV273" s="236"/>
      <c r="AW273" s="236"/>
      <c r="AX273" s="236"/>
      <c r="AY273" s="236"/>
      <c r="AZ273" s="236"/>
      <c r="BA273" s="236"/>
      <c r="BB273" s="236"/>
      <c r="BC273" s="236"/>
      <c r="BD273" s="236"/>
    </row>
    <row r="274" spans="1:56" x14ac:dyDescent="0.25">
      <c r="A274" s="236"/>
      <c r="B274" s="236"/>
      <c r="C274" s="236"/>
      <c r="D274" s="236"/>
      <c r="E274" s="236"/>
      <c r="F274" s="236"/>
      <c r="G274" s="236"/>
      <c r="H274" s="236"/>
      <c r="I274" s="236"/>
      <c r="J274" s="236"/>
      <c r="K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</row>
    <row r="275" spans="1:56" x14ac:dyDescent="0.25">
      <c r="A275" s="236"/>
      <c r="B275" s="236"/>
      <c r="C275" s="236"/>
      <c r="D275" s="236"/>
      <c r="E275" s="236"/>
      <c r="F275" s="236"/>
      <c r="G275" s="236"/>
      <c r="H275" s="236"/>
      <c r="I275" s="236"/>
      <c r="J275" s="236"/>
      <c r="K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</row>
    <row r="276" spans="1:56" x14ac:dyDescent="0.25">
      <c r="A276" s="236"/>
      <c r="B276" s="236"/>
      <c r="C276" s="236"/>
      <c r="D276" s="236"/>
      <c r="E276" s="236"/>
      <c r="F276" s="236"/>
      <c r="G276" s="236"/>
      <c r="H276" s="236"/>
      <c r="I276" s="236"/>
      <c r="J276" s="236"/>
      <c r="K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</row>
    <row r="277" spans="1:56" x14ac:dyDescent="0.25">
      <c r="A277" s="236"/>
      <c r="B277" s="236"/>
      <c r="C277" s="236"/>
      <c r="D277" s="236"/>
      <c r="E277" s="236"/>
      <c r="F277" s="236"/>
      <c r="G277" s="236"/>
      <c r="H277" s="236"/>
      <c r="I277" s="236"/>
      <c r="J277" s="236"/>
      <c r="K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</row>
    <row r="278" spans="1:56" x14ac:dyDescent="0.25">
      <c r="A278" s="236"/>
      <c r="B278" s="236"/>
      <c r="C278" s="236"/>
      <c r="D278" s="236"/>
      <c r="E278" s="236"/>
      <c r="F278" s="236"/>
      <c r="G278" s="236"/>
      <c r="H278" s="236"/>
      <c r="I278" s="236"/>
      <c r="J278" s="236"/>
      <c r="K278" s="236"/>
      <c r="N278" s="236"/>
      <c r="O278" s="236"/>
      <c r="P278" s="236"/>
      <c r="Q278" s="236"/>
      <c r="R278" s="236"/>
      <c r="S278" s="236"/>
      <c r="T278" s="236"/>
      <c r="U278" s="236"/>
      <c r="V278" s="236"/>
      <c r="W278" s="236"/>
      <c r="X278" s="236"/>
      <c r="Y278" s="236"/>
      <c r="Z278" s="236"/>
      <c r="AA278" s="236"/>
      <c r="AB278" s="236"/>
      <c r="AC278" s="236"/>
      <c r="AD278" s="236"/>
      <c r="AE278" s="236"/>
      <c r="AF278" s="236"/>
      <c r="AG278" s="236"/>
      <c r="AH278" s="236"/>
      <c r="AI278" s="236"/>
      <c r="AJ278" s="236"/>
      <c r="AK278" s="236"/>
      <c r="AL278" s="236"/>
      <c r="AM278" s="236"/>
      <c r="AN278" s="236"/>
      <c r="AO278" s="236"/>
      <c r="AP278" s="236"/>
      <c r="AQ278" s="236"/>
      <c r="AR278" s="236"/>
      <c r="AS278" s="236"/>
      <c r="AT278" s="236"/>
      <c r="AU278" s="236"/>
      <c r="AV278" s="236"/>
      <c r="AW278" s="236"/>
      <c r="AX278" s="236"/>
      <c r="AY278" s="236"/>
      <c r="AZ278" s="236"/>
      <c r="BA278" s="236"/>
      <c r="BB278" s="236"/>
      <c r="BC278" s="236"/>
      <c r="BD278" s="236"/>
    </row>
    <row r="279" spans="1:56" x14ac:dyDescent="0.25">
      <c r="A279" s="236"/>
      <c r="B279" s="236"/>
      <c r="C279" s="236"/>
      <c r="D279" s="236"/>
      <c r="E279" s="236"/>
      <c r="F279" s="236"/>
      <c r="G279" s="236"/>
      <c r="H279" s="236"/>
      <c r="I279" s="236"/>
      <c r="J279" s="236"/>
      <c r="K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</row>
    <row r="280" spans="1:56" x14ac:dyDescent="0.25">
      <c r="A280" s="236"/>
      <c r="B280" s="236"/>
      <c r="C280" s="236"/>
      <c r="D280" s="236"/>
      <c r="E280" s="236"/>
      <c r="F280" s="236"/>
      <c r="G280" s="236"/>
      <c r="H280" s="236"/>
      <c r="I280" s="236"/>
      <c r="J280" s="236"/>
      <c r="K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</row>
    <row r="281" spans="1:56" x14ac:dyDescent="0.25">
      <c r="A281" s="236"/>
      <c r="B281" s="236"/>
      <c r="C281" s="236"/>
      <c r="D281" s="236"/>
      <c r="E281" s="236"/>
      <c r="F281" s="236"/>
      <c r="G281" s="236"/>
      <c r="H281" s="236"/>
      <c r="I281" s="236"/>
      <c r="J281" s="236"/>
      <c r="K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</row>
    <row r="282" spans="1:56" x14ac:dyDescent="0.25">
      <c r="A282" s="236"/>
      <c r="B282" s="236"/>
      <c r="C282" s="236"/>
      <c r="D282" s="236"/>
      <c r="E282" s="236"/>
      <c r="F282" s="236"/>
      <c r="G282" s="236"/>
      <c r="H282" s="236"/>
      <c r="I282" s="236"/>
      <c r="J282" s="236"/>
      <c r="K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</row>
    <row r="283" spans="1:56" x14ac:dyDescent="0.25">
      <c r="A283" s="236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</row>
    <row r="284" spans="1:56" x14ac:dyDescent="0.25">
      <c r="A284" s="236"/>
      <c r="B284" s="236"/>
      <c r="C284" s="236"/>
      <c r="D284" s="236"/>
      <c r="E284" s="236"/>
      <c r="F284" s="236"/>
      <c r="G284" s="236"/>
      <c r="H284" s="236"/>
      <c r="I284" s="236"/>
      <c r="J284" s="236"/>
      <c r="K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</row>
    <row r="285" spans="1:56" x14ac:dyDescent="0.25">
      <c r="A285" s="236"/>
      <c r="B285" s="236"/>
      <c r="C285" s="236"/>
      <c r="D285" s="236"/>
      <c r="E285" s="236"/>
      <c r="F285" s="236"/>
      <c r="G285" s="236"/>
      <c r="H285" s="236"/>
      <c r="I285" s="236"/>
      <c r="J285" s="236"/>
      <c r="K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</row>
    <row r="286" spans="1:56" x14ac:dyDescent="0.25">
      <c r="A286" s="236"/>
      <c r="B286" s="236"/>
      <c r="C286" s="236"/>
      <c r="D286" s="236"/>
      <c r="E286" s="236"/>
      <c r="F286" s="236"/>
      <c r="G286" s="236"/>
      <c r="H286" s="236"/>
      <c r="I286" s="236"/>
      <c r="J286" s="236"/>
      <c r="K286" s="236"/>
      <c r="N286" s="236"/>
      <c r="O286" s="236"/>
      <c r="P286" s="236"/>
      <c r="Q286" s="236"/>
      <c r="R286" s="236"/>
      <c r="S286" s="236"/>
      <c r="T286" s="236"/>
      <c r="U286" s="236"/>
      <c r="V286" s="236"/>
      <c r="W286" s="236"/>
      <c r="X286" s="236"/>
      <c r="Y286" s="236"/>
      <c r="Z286" s="236"/>
      <c r="AA286" s="236"/>
      <c r="AB286" s="236"/>
      <c r="AC286" s="236"/>
      <c r="AD286" s="236"/>
      <c r="AE286" s="236"/>
      <c r="AF286" s="236"/>
      <c r="AG286" s="236"/>
      <c r="AH286" s="236"/>
      <c r="AI286" s="236"/>
      <c r="AJ286" s="236"/>
      <c r="AK286" s="236"/>
      <c r="AL286" s="236"/>
      <c r="AM286" s="236"/>
      <c r="AN286" s="236"/>
      <c r="AO286" s="236"/>
      <c r="AP286" s="236"/>
      <c r="AQ286" s="236"/>
      <c r="AR286" s="236"/>
      <c r="AS286" s="236"/>
      <c r="AT286" s="236"/>
      <c r="AU286" s="236"/>
      <c r="AV286" s="236"/>
      <c r="AW286" s="236"/>
      <c r="AX286" s="236"/>
      <c r="AY286" s="236"/>
      <c r="AZ286" s="236"/>
      <c r="BA286" s="236"/>
      <c r="BB286" s="236"/>
      <c r="BC286" s="236"/>
      <c r="BD286" s="236"/>
    </row>
    <row r="287" spans="1:56" x14ac:dyDescent="0.25">
      <c r="A287" s="236"/>
      <c r="B287" s="236"/>
      <c r="C287" s="236"/>
      <c r="D287" s="236"/>
      <c r="E287" s="236"/>
      <c r="F287" s="236"/>
      <c r="G287" s="236"/>
      <c r="H287" s="236"/>
      <c r="I287" s="236"/>
      <c r="J287" s="236"/>
      <c r="K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</row>
    <row r="288" spans="1:56" x14ac:dyDescent="0.25">
      <c r="A288" s="236"/>
      <c r="B288" s="236"/>
      <c r="C288" s="236"/>
      <c r="D288" s="236"/>
      <c r="E288" s="236"/>
      <c r="F288" s="236"/>
      <c r="G288" s="236"/>
      <c r="H288" s="236"/>
      <c r="I288" s="236"/>
      <c r="J288" s="236"/>
      <c r="K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</row>
    <row r="289" spans="1:56" x14ac:dyDescent="0.25">
      <c r="A289" s="236"/>
      <c r="B289" s="236"/>
      <c r="C289" s="236"/>
      <c r="D289" s="236"/>
      <c r="E289" s="236"/>
      <c r="F289" s="236"/>
      <c r="G289" s="236"/>
      <c r="H289" s="236"/>
      <c r="I289" s="236"/>
      <c r="J289" s="236"/>
      <c r="K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</row>
    <row r="290" spans="1:56" x14ac:dyDescent="0.25">
      <c r="A290" s="236"/>
      <c r="B290" s="236"/>
      <c r="C290" s="236"/>
      <c r="D290" s="236"/>
      <c r="E290" s="236"/>
      <c r="F290" s="236"/>
      <c r="G290" s="236"/>
      <c r="H290" s="236"/>
      <c r="I290" s="236"/>
      <c r="J290" s="236"/>
      <c r="K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</row>
    <row r="291" spans="1:56" x14ac:dyDescent="0.25">
      <c r="A291" s="236"/>
      <c r="B291" s="236"/>
      <c r="C291" s="236"/>
      <c r="D291" s="236"/>
      <c r="E291" s="236"/>
      <c r="F291" s="236"/>
      <c r="G291" s="236"/>
      <c r="H291" s="236"/>
      <c r="I291" s="236"/>
      <c r="J291" s="236"/>
      <c r="K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</row>
    <row r="292" spans="1:56" x14ac:dyDescent="0.25">
      <c r="A292" s="236"/>
      <c r="B292" s="236"/>
      <c r="C292" s="236"/>
      <c r="D292" s="236"/>
      <c r="E292" s="236"/>
      <c r="F292" s="236"/>
      <c r="G292" s="236"/>
      <c r="H292" s="236"/>
      <c r="I292" s="236"/>
      <c r="J292" s="236"/>
      <c r="K292" s="236"/>
      <c r="N292" s="236"/>
      <c r="O292" s="236"/>
      <c r="P292" s="236"/>
      <c r="Q292" s="236"/>
      <c r="R292" s="236"/>
      <c r="S292" s="236"/>
      <c r="T292" s="236"/>
      <c r="U292" s="236"/>
      <c r="V292" s="236"/>
      <c r="W292" s="236"/>
      <c r="X292" s="236"/>
      <c r="Y292" s="236"/>
      <c r="Z292" s="236"/>
      <c r="AA292" s="236"/>
      <c r="AB292" s="236"/>
      <c r="AC292" s="236"/>
      <c r="AD292" s="236"/>
      <c r="AE292" s="236"/>
      <c r="AF292" s="236"/>
      <c r="AG292" s="236"/>
      <c r="AH292" s="236"/>
      <c r="AI292" s="236"/>
      <c r="AJ292" s="236"/>
      <c r="AK292" s="236"/>
      <c r="AL292" s="236"/>
      <c r="AM292" s="236"/>
      <c r="AN292" s="236"/>
      <c r="AO292" s="236"/>
      <c r="AP292" s="236"/>
      <c r="AQ292" s="236"/>
      <c r="AR292" s="236"/>
      <c r="AS292" s="236"/>
      <c r="AT292" s="236"/>
      <c r="AU292" s="236"/>
      <c r="AV292" s="236"/>
      <c r="AW292" s="236"/>
      <c r="AX292" s="236"/>
      <c r="AY292" s="236"/>
      <c r="AZ292" s="236"/>
      <c r="BA292" s="236"/>
      <c r="BB292" s="236"/>
      <c r="BC292" s="236"/>
      <c r="BD292" s="236"/>
    </row>
    <row r="293" spans="1:56" x14ac:dyDescent="0.25">
      <c r="A293" s="236"/>
      <c r="B293" s="236"/>
      <c r="C293" s="236"/>
      <c r="D293" s="236"/>
      <c r="E293" s="236"/>
      <c r="F293" s="236"/>
      <c r="G293" s="236"/>
      <c r="H293" s="236"/>
      <c r="I293" s="236"/>
      <c r="J293" s="236"/>
      <c r="K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</row>
    <row r="294" spans="1:56" x14ac:dyDescent="0.25">
      <c r="A294" s="236"/>
      <c r="B294" s="236"/>
      <c r="C294" s="236"/>
      <c r="D294" s="236"/>
      <c r="E294" s="236"/>
      <c r="F294" s="236"/>
      <c r="G294" s="236"/>
      <c r="H294" s="236"/>
      <c r="I294" s="236"/>
      <c r="J294" s="236"/>
      <c r="K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</row>
    <row r="295" spans="1:56" x14ac:dyDescent="0.25">
      <c r="A295" s="236"/>
      <c r="B295" s="236"/>
      <c r="C295" s="236"/>
      <c r="D295" s="236"/>
      <c r="E295" s="236"/>
      <c r="F295" s="236"/>
      <c r="G295" s="236"/>
      <c r="H295" s="236"/>
      <c r="I295" s="236"/>
      <c r="J295" s="236"/>
      <c r="K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</row>
    <row r="296" spans="1:56" x14ac:dyDescent="0.25">
      <c r="A296" s="236"/>
      <c r="B296" s="236"/>
      <c r="C296" s="236"/>
      <c r="D296" s="236"/>
      <c r="E296" s="236"/>
      <c r="F296" s="236"/>
      <c r="G296" s="236"/>
      <c r="H296" s="236"/>
      <c r="I296" s="236"/>
      <c r="J296" s="236"/>
      <c r="K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</row>
    <row r="297" spans="1:56" x14ac:dyDescent="0.25">
      <c r="A297" s="236"/>
      <c r="B297" s="236"/>
      <c r="C297" s="236"/>
      <c r="D297" s="236"/>
      <c r="E297" s="236"/>
      <c r="F297" s="236"/>
      <c r="G297" s="236"/>
      <c r="H297" s="236"/>
      <c r="I297" s="236"/>
      <c r="J297" s="236"/>
      <c r="K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</row>
    <row r="298" spans="1:56" x14ac:dyDescent="0.25">
      <c r="A298" s="236"/>
      <c r="B298" s="236"/>
      <c r="C298" s="236"/>
      <c r="D298" s="236"/>
      <c r="E298" s="236"/>
      <c r="F298" s="236"/>
      <c r="G298" s="236"/>
      <c r="H298" s="236"/>
      <c r="I298" s="236"/>
      <c r="J298" s="236"/>
      <c r="K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</row>
    <row r="299" spans="1:56" x14ac:dyDescent="0.25">
      <c r="A299" s="236"/>
      <c r="B299" s="236"/>
      <c r="C299" s="236"/>
      <c r="D299" s="236"/>
      <c r="E299" s="236"/>
      <c r="F299" s="236"/>
      <c r="G299" s="236"/>
      <c r="H299" s="236"/>
      <c r="I299" s="236"/>
      <c r="J299" s="236"/>
      <c r="K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</row>
    <row r="300" spans="1:56" x14ac:dyDescent="0.25">
      <c r="A300" s="236"/>
      <c r="B300" s="236"/>
      <c r="C300" s="236"/>
      <c r="D300" s="236"/>
      <c r="E300" s="236"/>
      <c r="F300" s="236"/>
      <c r="G300" s="236"/>
      <c r="H300" s="236"/>
      <c r="I300" s="236"/>
      <c r="J300" s="236"/>
      <c r="K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</row>
    <row r="301" spans="1:56" x14ac:dyDescent="0.25">
      <c r="A301" s="236"/>
      <c r="B301" s="236"/>
      <c r="C301" s="236"/>
      <c r="D301" s="236"/>
      <c r="E301" s="236"/>
      <c r="F301" s="236"/>
      <c r="G301" s="236"/>
      <c r="H301" s="236"/>
      <c r="I301" s="236"/>
      <c r="J301" s="236"/>
      <c r="K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</row>
    <row r="302" spans="1:56" x14ac:dyDescent="0.25">
      <c r="A302" s="236"/>
      <c r="B302" s="236"/>
      <c r="C302" s="236"/>
      <c r="D302" s="236"/>
      <c r="E302" s="236"/>
      <c r="F302" s="236"/>
      <c r="G302" s="236"/>
      <c r="H302" s="236"/>
      <c r="I302" s="236"/>
      <c r="J302" s="236"/>
      <c r="K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</row>
    <row r="303" spans="1:56" x14ac:dyDescent="0.25">
      <c r="A303" s="236"/>
      <c r="B303" s="236"/>
      <c r="C303" s="236"/>
      <c r="D303" s="236"/>
      <c r="E303" s="236"/>
      <c r="F303" s="236"/>
      <c r="G303" s="236"/>
      <c r="H303" s="236"/>
      <c r="I303" s="236"/>
      <c r="J303" s="236"/>
      <c r="K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</row>
    <row r="304" spans="1:56" x14ac:dyDescent="0.25">
      <c r="A304" s="236"/>
      <c r="B304" s="236"/>
      <c r="C304" s="236"/>
      <c r="D304" s="236"/>
      <c r="E304" s="236"/>
      <c r="F304" s="236"/>
      <c r="G304" s="236"/>
      <c r="H304" s="236"/>
      <c r="I304" s="236"/>
      <c r="J304" s="236"/>
      <c r="K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</row>
    <row r="305" spans="1:56" x14ac:dyDescent="0.25">
      <c r="A305" s="236"/>
      <c r="B305" s="236"/>
      <c r="C305" s="236"/>
      <c r="D305" s="236"/>
      <c r="E305" s="236"/>
      <c r="F305" s="236"/>
      <c r="G305" s="236"/>
      <c r="H305" s="236"/>
      <c r="I305" s="236"/>
      <c r="J305" s="236"/>
      <c r="K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</row>
    <row r="306" spans="1:56" x14ac:dyDescent="0.25">
      <c r="A306" s="236"/>
      <c r="B306" s="236"/>
      <c r="C306" s="236"/>
      <c r="D306" s="236"/>
      <c r="E306" s="236"/>
      <c r="F306" s="236"/>
      <c r="G306" s="236"/>
      <c r="H306" s="236"/>
      <c r="I306" s="236"/>
      <c r="J306" s="236"/>
      <c r="K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</row>
    <row r="307" spans="1:56" x14ac:dyDescent="0.25">
      <c r="A307" s="236"/>
      <c r="B307" s="236"/>
      <c r="C307" s="236"/>
      <c r="D307" s="236"/>
      <c r="E307" s="236"/>
      <c r="F307" s="236"/>
      <c r="G307" s="236"/>
      <c r="H307" s="236"/>
      <c r="I307" s="236"/>
      <c r="J307" s="236"/>
      <c r="K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</row>
    <row r="308" spans="1:56" x14ac:dyDescent="0.25">
      <c r="A308" s="236"/>
      <c r="B308" s="236"/>
      <c r="C308" s="236"/>
      <c r="D308" s="236"/>
      <c r="E308" s="236"/>
      <c r="F308" s="236"/>
      <c r="G308" s="236"/>
      <c r="H308" s="236"/>
      <c r="I308" s="236"/>
      <c r="J308" s="236"/>
      <c r="K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</row>
    <row r="309" spans="1:56" x14ac:dyDescent="0.25">
      <c r="A309" s="236"/>
      <c r="B309" s="236"/>
      <c r="C309" s="236"/>
      <c r="D309" s="236"/>
      <c r="E309" s="236"/>
      <c r="F309" s="236"/>
      <c r="G309" s="236"/>
      <c r="H309" s="236"/>
      <c r="I309" s="236"/>
      <c r="J309" s="236"/>
      <c r="K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</row>
    <row r="310" spans="1:56" x14ac:dyDescent="0.25">
      <c r="A310" s="236"/>
      <c r="B310" s="236"/>
      <c r="C310" s="236"/>
      <c r="D310" s="236"/>
      <c r="E310" s="236"/>
      <c r="F310" s="236"/>
      <c r="G310" s="236"/>
      <c r="H310" s="236"/>
      <c r="I310" s="236"/>
      <c r="J310" s="236"/>
      <c r="K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</row>
    <row r="311" spans="1:56" x14ac:dyDescent="0.25">
      <c r="A311" s="236"/>
      <c r="B311" s="236"/>
      <c r="C311" s="236"/>
      <c r="D311" s="236"/>
      <c r="E311" s="236"/>
      <c r="F311" s="236"/>
      <c r="G311" s="236"/>
      <c r="H311" s="236"/>
      <c r="I311" s="236"/>
      <c r="J311" s="236"/>
      <c r="K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</row>
    <row r="312" spans="1:56" x14ac:dyDescent="0.25">
      <c r="A312" s="236"/>
      <c r="B312" s="236"/>
      <c r="C312" s="236"/>
      <c r="D312" s="236"/>
      <c r="E312" s="236"/>
      <c r="F312" s="236"/>
      <c r="G312" s="236"/>
      <c r="H312" s="236"/>
      <c r="I312" s="236"/>
      <c r="J312" s="236"/>
      <c r="K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</row>
    <row r="313" spans="1:56" x14ac:dyDescent="0.25">
      <c r="A313" s="236"/>
      <c r="B313" s="236"/>
      <c r="C313" s="236"/>
      <c r="D313" s="236"/>
      <c r="E313" s="236"/>
      <c r="F313" s="236"/>
      <c r="G313" s="236"/>
      <c r="H313" s="236"/>
      <c r="I313" s="236"/>
      <c r="J313" s="236"/>
      <c r="K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</row>
    <row r="314" spans="1:56" x14ac:dyDescent="0.25">
      <c r="A314" s="236"/>
      <c r="B314" s="236"/>
      <c r="C314" s="236"/>
      <c r="D314" s="236"/>
      <c r="E314" s="236"/>
      <c r="F314" s="236"/>
      <c r="G314" s="236"/>
      <c r="H314" s="236"/>
      <c r="I314" s="236"/>
      <c r="J314" s="236"/>
      <c r="K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</row>
    <row r="315" spans="1:56" x14ac:dyDescent="0.25">
      <c r="A315" s="236"/>
      <c r="B315" s="236"/>
      <c r="C315" s="236"/>
      <c r="D315" s="236"/>
      <c r="E315" s="236"/>
      <c r="F315" s="236"/>
      <c r="G315" s="236"/>
      <c r="H315" s="236"/>
      <c r="I315" s="236"/>
      <c r="J315" s="236"/>
      <c r="K315" s="236"/>
      <c r="N315" s="236"/>
      <c r="O315" s="236"/>
      <c r="P315" s="236"/>
      <c r="Q315" s="236"/>
      <c r="R315" s="236"/>
      <c r="S315" s="236"/>
      <c r="T315" s="236"/>
      <c r="U315" s="236"/>
      <c r="V315" s="236"/>
      <c r="W315" s="236"/>
      <c r="X315" s="236"/>
      <c r="Y315" s="236"/>
      <c r="Z315" s="236"/>
      <c r="AA315" s="236"/>
      <c r="AB315" s="236"/>
      <c r="AC315" s="236"/>
      <c r="AD315" s="236"/>
      <c r="AE315" s="236"/>
      <c r="AF315" s="236"/>
      <c r="AG315" s="236"/>
      <c r="AH315" s="236"/>
      <c r="AI315" s="236"/>
      <c r="AJ315" s="236"/>
      <c r="AK315" s="236"/>
      <c r="AL315" s="236"/>
      <c r="AM315" s="236"/>
      <c r="AN315" s="236"/>
      <c r="AO315" s="236"/>
      <c r="AP315" s="236"/>
      <c r="AQ315" s="236"/>
      <c r="AR315" s="236"/>
      <c r="AS315" s="236"/>
      <c r="AT315" s="236"/>
      <c r="AU315" s="236"/>
      <c r="AV315" s="236"/>
      <c r="AW315" s="236"/>
      <c r="AX315" s="236"/>
      <c r="AY315" s="236"/>
      <c r="AZ315" s="236"/>
      <c r="BA315" s="236"/>
      <c r="BB315" s="236"/>
      <c r="BC315" s="236"/>
      <c r="BD315" s="236"/>
    </row>
    <row r="316" spans="1:56" x14ac:dyDescent="0.25">
      <c r="A316" s="236"/>
      <c r="B316" s="236"/>
      <c r="C316" s="236"/>
      <c r="D316" s="236"/>
      <c r="E316" s="236"/>
      <c r="F316" s="236"/>
      <c r="G316" s="236"/>
      <c r="H316" s="236"/>
      <c r="I316" s="236"/>
      <c r="J316" s="236"/>
      <c r="K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</row>
    <row r="317" spans="1:56" x14ac:dyDescent="0.25">
      <c r="A317" s="236"/>
      <c r="B317" s="236"/>
      <c r="C317" s="236"/>
      <c r="D317" s="236"/>
      <c r="E317" s="236"/>
      <c r="F317" s="236"/>
      <c r="G317" s="236"/>
      <c r="H317" s="236"/>
      <c r="I317" s="236"/>
      <c r="J317" s="236"/>
      <c r="K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</row>
    <row r="318" spans="1:56" x14ac:dyDescent="0.25">
      <c r="A318" s="236"/>
      <c r="B318" s="236"/>
      <c r="C318" s="236"/>
      <c r="D318" s="236"/>
      <c r="E318" s="236"/>
      <c r="F318" s="236"/>
      <c r="G318" s="236"/>
      <c r="H318" s="236"/>
      <c r="I318" s="236"/>
      <c r="J318" s="236"/>
      <c r="K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</row>
    <row r="319" spans="1:56" x14ac:dyDescent="0.25">
      <c r="E319" s="236"/>
      <c r="F319" s="236"/>
      <c r="G319" s="236"/>
      <c r="H319" s="236"/>
      <c r="I319" s="236"/>
      <c r="J319" s="236"/>
      <c r="K319" s="236"/>
      <c r="N319" s="236"/>
      <c r="O319" s="236"/>
      <c r="P319" s="236"/>
      <c r="T319" s="236"/>
      <c r="U319" s="236"/>
      <c r="V319" s="236"/>
      <c r="W319" s="236"/>
    </row>
    <row r="320" spans="1:56" x14ac:dyDescent="0.25">
      <c r="E320" s="236"/>
      <c r="F320" s="236"/>
      <c r="G320" s="236"/>
      <c r="H320" s="236"/>
      <c r="I320" s="236"/>
      <c r="J320" s="236"/>
      <c r="K320" s="236"/>
      <c r="N320" s="236"/>
      <c r="O320" s="236"/>
      <c r="P320" s="236"/>
      <c r="T320" s="236"/>
      <c r="U320" s="236"/>
      <c r="V320" s="236"/>
      <c r="W320" s="236"/>
    </row>
    <row r="321" spans="5:7" x14ac:dyDescent="0.25">
      <c r="E321" s="236"/>
      <c r="F321" s="236"/>
      <c r="G321" s="236"/>
    </row>
    <row r="322" spans="5:7" x14ac:dyDescent="0.25">
      <c r="E322" s="236"/>
      <c r="F322" s="236"/>
      <c r="G322" s="236"/>
    </row>
  </sheetData>
  <sheetProtection algorithmName="SHA-512" hashValue="DDnQEiqM9QdptozbQruHKGjSlG9cSTVYBXqUox6fCR5SauU3BUxtg6eOwfJNBExVIMQgExWCd9AVPDa+DIBi/g==" saltValue="rPo/C1WDXysy7pX9oK3QoA==" spinCount="100000" sheet="1" objects="1" scenarios="1" selectLockedCells="1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2"/>
  <sheetViews>
    <sheetView workbookViewId="0">
      <selection activeCell="C7" sqref="C7:E7"/>
    </sheetView>
  </sheetViews>
  <sheetFormatPr defaultRowHeight="15" x14ac:dyDescent="0.25"/>
  <cols>
    <col min="2" max="2" width="51.7109375" customWidth="1"/>
    <col min="3" max="5" width="29" customWidth="1"/>
  </cols>
  <sheetData>
    <row r="1" spans="1:7" ht="23.25" x14ac:dyDescent="0.35">
      <c r="A1" s="33" t="s">
        <v>150</v>
      </c>
    </row>
    <row r="2" spans="1:7" ht="15.75" thickBot="1" x14ac:dyDescent="0.3"/>
    <row r="3" spans="1:7" ht="30.75" customHeight="1" x14ac:dyDescent="0.25">
      <c r="B3" s="38" t="s">
        <v>48</v>
      </c>
      <c r="C3" s="39" t="s">
        <v>4</v>
      </c>
      <c r="D3" s="40" t="s">
        <v>44</v>
      </c>
      <c r="E3" s="41" t="s">
        <v>6</v>
      </c>
    </row>
    <row r="4" spans="1:7" ht="23.25" customHeight="1" x14ac:dyDescent="0.25">
      <c r="B4" s="50" t="s">
        <v>7</v>
      </c>
      <c r="C4" s="46">
        <f>RSEE_razredi!I6</f>
        <v>102</v>
      </c>
      <c r="D4" s="325" t="s">
        <v>146</v>
      </c>
      <c r="E4" s="326"/>
    </row>
    <row r="5" spans="1:7" ht="23.25" customHeight="1" x14ac:dyDescent="0.25">
      <c r="B5" s="50" t="s">
        <v>8</v>
      </c>
      <c r="C5" s="46">
        <f>RSEE_razredi!I7</f>
        <v>110</v>
      </c>
      <c r="D5" s="46">
        <f>RSEE_razredi!J7</f>
        <v>77.313541666666666</v>
      </c>
      <c r="E5" s="47">
        <f>RSEE_razredi!K7</f>
        <v>67.53</v>
      </c>
    </row>
    <row r="6" spans="1:7" ht="23.25" customHeight="1" x14ac:dyDescent="0.25">
      <c r="B6" s="50" t="s">
        <v>9</v>
      </c>
      <c r="C6" s="46">
        <f>RSEE_razredi!I8</f>
        <v>88</v>
      </c>
      <c r="D6" s="325" t="s">
        <v>152</v>
      </c>
      <c r="E6" s="326"/>
      <c r="G6" t="s">
        <v>151</v>
      </c>
    </row>
    <row r="7" spans="1:7" ht="23.25" customHeight="1" x14ac:dyDescent="0.25">
      <c r="B7" s="50" t="s">
        <v>10</v>
      </c>
      <c r="C7" s="327">
        <f>RSEE_razredi!I9</f>
        <v>63.48</v>
      </c>
      <c r="D7" s="327"/>
      <c r="E7" s="328"/>
    </row>
    <row r="8" spans="1:7" ht="23.25" customHeight="1" x14ac:dyDescent="0.25">
      <c r="B8" s="50" t="s">
        <v>11</v>
      </c>
      <c r="C8" s="327">
        <f>RSEE_razredi!I10</f>
        <v>154.25</v>
      </c>
      <c r="D8" s="327"/>
      <c r="E8" s="328"/>
    </row>
    <row r="9" spans="1:7" ht="23.25" customHeight="1" x14ac:dyDescent="0.25">
      <c r="B9" s="50" t="s">
        <v>12</v>
      </c>
      <c r="C9" s="46">
        <f>RSEE_razredi!I11</f>
        <v>170.08200000000002</v>
      </c>
      <c r="D9" s="46">
        <f>RSEE_razredi!J11</f>
        <v>155.6181</v>
      </c>
      <c r="E9" s="47">
        <f>RSEE_razredi!K11</f>
        <v>152.35079999999999</v>
      </c>
    </row>
    <row r="10" spans="1:7" ht="23.25" customHeight="1" x14ac:dyDescent="0.25">
      <c r="B10" s="50" t="s">
        <v>13</v>
      </c>
      <c r="C10" s="327">
        <f>RSEE_razredi!I12</f>
        <v>54.73</v>
      </c>
      <c r="D10" s="327"/>
      <c r="E10" s="328"/>
    </row>
    <row r="11" spans="1:7" ht="23.25" customHeight="1" x14ac:dyDescent="0.25">
      <c r="B11" s="50" t="s">
        <v>14</v>
      </c>
      <c r="C11" s="46">
        <f>RSEE_razredi!I13</f>
        <v>197.85999999999999</v>
      </c>
      <c r="D11" s="46">
        <f>RSEE_razredi!J13</f>
        <v>111.05000000000001</v>
      </c>
      <c r="E11" s="47">
        <f>RSEE_razredi!K13</f>
        <v>91.3</v>
      </c>
    </row>
    <row r="12" spans="1:7" ht="23.25" customHeight="1" x14ac:dyDescent="0.25">
      <c r="B12" s="50" t="s">
        <v>15</v>
      </c>
      <c r="C12" s="327">
        <f>RSEE_razredi!I14</f>
        <v>105.07</v>
      </c>
      <c r="D12" s="327"/>
      <c r="E12" s="47">
        <f>RSEE_razredi!K14</f>
        <v>80.430000000000007</v>
      </c>
    </row>
    <row r="13" spans="1:7" ht="23.25" customHeight="1" x14ac:dyDescent="0.25">
      <c r="B13" s="50" t="s">
        <v>16</v>
      </c>
      <c r="C13" s="46">
        <f>RSEE_razredi!I15</f>
        <v>70.319999999999993</v>
      </c>
      <c r="D13" s="46">
        <f>RSEE_razredi!J15</f>
        <v>60.77</v>
      </c>
      <c r="E13" s="47">
        <f>RSEE_razredi!K15</f>
        <v>53.7</v>
      </c>
    </row>
    <row r="14" spans="1:7" ht="23.25" customHeight="1" x14ac:dyDescent="0.25">
      <c r="B14" s="51" t="s">
        <v>17</v>
      </c>
      <c r="C14" s="46">
        <f>RSEE_razredi!I16</f>
        <v>69.930000000000007</v>
      </c>
      <c r="D14" s="46">
        <f>RSEE_razredi!J16</f>
        <v>53.7</v>
      </c>
      <c r="E14" s="47">
        <f>RSEE_razredi!K16</f>
        <v>49.2</v>
      </c>
    </row>
    <row r="15" spans="1:7" ht="23.25" customHeight="1" thickBot="1" x14ac:dyDescent="0.3">
      <c r="B15" s="52" t="s">
        <v>18</v>
      </c>
      <c r="C15" s="48">
        <f>RSEE_razredi!I17</f>
        <v>0</v>
      </c>
      <c r="D15" s="48">
        <f>RSEE_razredi!J17</f>
        <v>62.59</v>
      </c>
      <c r="E15" s="49">
        <f>RSEE_razredi!K17</f>
        <v>60.09</v>
      </c>
    </row>
    <row r="16" spans="1:7" ht="15.75" thickBot="1" x14ac:dyDescent="0.3">
      <c r="B16" s="236"/>
      <c r="C16" s="237"/>
      <c r="D16" s="236"/>
      <c r="E16" s="236"/>
    </row>
    <row r="17" spans="2:5" ht="30.75" customHeight="1" thickBot="1" x14ac:dyDescent="0.3">
      <c r="B17" s="42" t="s">
        <v>49</v>
      </c>
      <c r="C17" s="43" t="s">
        <v>45</v>
      </c>
      <c r="D17" s="44" t="s">
        <v>53</v>
      </c>
      <c r="E17" s="45" t="s">
        <v>137</v>
      </c>
    </row>
    <row r="18" spans="2:5" ht="22.5" customHeight="1" x14ac:dyDescent="0.25">
      <c r="B18" s="319" t="s">
        <v>50</v>
      </c>
      <c r="C18" s="238" t="s">
        <v>46</v>
      </c>
      <c r="D18" s="239">
        <f>RSEE_razredi!C21</f>
        <v>96.72</v>
      </c>
      <c r="E18" s="250" t="s">
        <v>147</v>
      </c>
    </row>
    <row r="19" spans="2:5" ht="22.5" customHeight="1" x14ac:dyDescent="0.25">
      <c r="B19" s="320"/>
      <c r="C19" s="240" t="s">
        <v>47</v>
      </c>
      <c r="D19" s="241">
        <f>RSEE_razredi!C22</f>
        <v>70.069999999999993</v>
      </c>
      <c r="E19" s="251" t="s">
        <v>149</v>
      </c>
    </row>
    <row r="20" spans="2:5" ht="22.5" customHeight="1" thickBot="1" x14ac:dyDescent="0.3">
      <c r="B20" s="242" t="s">
        <v>51</v>
      </c>
      <c r="C20" s="243"/>
      <c r="D20" s="244">
        <f>RSEE_razredi!G21</f>
        <v>70.680000000000007</v>
      </c>
      <c r="E20" s="252" t="s">
        <v>148</v>
      </c>
    </row>
    <row r="21" spans="2:5" ht="22.5" customHeight="1" x14ac:dyDescent="0.25">
      <c r="B21" s="321" t="s">
        <v>52</v>
      </c>
      <c r="C21" s="245" t="s">
        <v>46</v>
      </c>
      <c r="D21" s="246">
        <f>RSEE_razredi!K21</f>
        <v>167.4</v>
      </c>
      <c r="E21" s="323" t="s">
        <v>54</v>
      </c>
    </row>
    <row r="22" spans="2:5" ht="22.5" customHeight="1" thickBot="1" x14ac:dyDescent="0.3">
      <c r="B22" s="322"/>
      <c r="C22" s="247" t="s">
        <v>47</v>
      </c>
      <c r="D22" s="244">
        <f>RSEE_razredi!K22</f>
        <v>140.75</v>
      </c>
      <c r="E22" s="324"/>
    </row>
  </sheetData>
  <mergeCells count="9">
    <mergeCell ref="B18:B19"/>
    <mergeCell ref="B21:B22"/>
    <mergeCell ref="E21:E22"/>
    <mergeCell ref="D4:E4"/>
    <mergeCell ref="C7:E7"/>
    <mergeCell ref="C8:E8"/>
    <mergeCell ref="C10:E10"/>
    <mergeCell ref="C12:D12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K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2" sqref="G12"/>
    </sheetView>
  </sheetViews>
  <sheetFormatPr defaultColWidth="9.140625" defaultRowHeight="15" x14ac:dyDescent="0.25"/>
  <cols>
    <col min="1" max="1" width="49.140625" style="56" customWidth="1"/>
    <col min="2" max="2" width="10.42578125" style="56" customWidth="1"/>
    <col min="3" max="3" width="13.42578125" style="56" customWidth="1"/>
    <col min="4" max="4" width="12.140625" style="56" customWidth="1"/>
    <col min="5" max="5" width="10.140625" style="56" customWidth="1"/>
    <col min="6" max="6" width="11.140625" style="56" customWidth="1"/>
    <col min="7" max="7" width="9.140625" style="56"/>
    <col min="8" max="8" width="10" style="56" customWidth="1"/>
    <col min="9" max="12" width="7.5703125" style="56" customWidth="1"/>
    <col min="13" max="13" width="11.42578125" style="56" customWidth="1"/>
    <col min="14" max="14" width="10.7109375" style="56" customWidth="1"/>
    <col min="15" max="16" width="10.140625" style="56" customWidth="1"/>
    <col min="17" max="17" width="10.5703125" style="56" customWidth="1"/>
    <col min="19" max="25" width="7.5703125" customWidth="1"/>
    <col min="64" max="16384" width="9.140625" style="56"/>
  </cols>
  <sheetData>
    <row r="1" spans="1:63" ht="23.25" x14ac:dyDescent="0.35">
      <c r="A1" s="55" t="s">
        <v>140</v>
      </c>
      <c r="C1" s="57" t="s">
        <v>55</v>
      </c>
      <c r="D1" s="58">
        <v>2016</v>
      </c>
      <c r="O1" s="59" t="s">
        <v>43</v>
      </c>
      <c r="P1" s="60">
        <v>36.89</v>
      </c>
      <c r="Q1" s="61" t="s">
        <v>34</v>
      </c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</row>
    <row r="2" spans="1:63" x14ac:dyDescent="0.25">
      <c r="C2"/>
      <c r="D2"/>
      <c r="E2"/>
      <c r="F2"/>
      <c r="G2"/>
      <c r="H2"/>
      <c r="M2" s="35"/>
      <c r="N2" s="35"/>
      <c r="O2" s="62" t="s">
        <v>56</v>
      </c>
      <c r="P2" s="63">
        <v>0.19139999999999999</v>
      </c>
      <c r="Q2" s="64" t="s">
        <v>115</v>
      </c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</row>
    <row r="3" spans="1:63" ht="15.75" thickBot="1" x14ac:dyDescent="0.3"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</row>
    <row r="4" spans="1:63" ht="51.75" thickBot="1" x14ac:dyDescent="0.3">
      <c r="A4" s="65"/>
      <c r="B4" s="66" t="s">
        <v>57</v>
      </c>
      <c r="C4" s="186" t="s">
        <v>121</v>
      </c>
      <c r="D4" s="186" t="s">
        <v>122</v>
      </c>
      <c r="E4" s="105" t="s">
        <v>123</v>
      </c>
      <c r="F4" s="106" t="s">
        <v>124</v>
      </c>
      <c r="G4" s="107" t="s">
        <v>125</v>
      </c>
      <c r="H4" s="108" t="s">
        <v>116</v>
      </c>
      <c r="I4" s="109" t="s">
        <v>119</v>
      </c>
      <c r="J4" s="187" t="s">
        <v>117</v>
      </c>
      <c r="K4" s="188" t="s">
        <v>118</v>
      </c>
      <c r="L4" s="111" t="s">
        <v>58</v>
      </c>
      <c r="M4" s="110" t="s">
        <v>59</v>
      </c>
      <c r="N4" s="114" t="s">
        <v>120</v>
      </c>
      <c r="O4" s="185" t="s">
        <v>60</v>
      </c>
      <c r="P4" s="112" t="s">
        <v>61</v>
      </c>
      <c r="Q4" s="113" t="s">
        <v>62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</row>
    <row r="5" spans="1:63" x14ac:dyDescent="0.25">
      <c r="A5" s="67" t="s">
        <v>7</v>
      </c>
      <c r="B5" s="68" t="s">
        <v>63</v>
      </c>
      <c r="C5" s="115">
        <v>112.02</v>
      </c>
      <c r="D5" s="116"/>
      <c r="E5" s="117">
        <v>112.02</v>
      </c>
      <c r="F5" s="118">
        <v>112.02</v>
      </c>
      <c r="G5" s="119">
        <v>75.13</v>
      </c>
      <c r="H5" s="69">
        <v>4000</v>
      </c>
      <c r="I5" s="120">
        <v>0.05</v>
      </c>
      <c r="J5" s="121"/>
      <c r="K5" s="122"/>
      <c r="L5" s="123"/>
      <c r="M5" s="124">
        <v>3100</v>
      </c>
      <c r="N5" s="86">
        <v>8.9999999999999993E-3</v>
      </c>
      <c r="O5" s="86">
        <v>1.4999999999999999E-2</v>
      </c>
      <c r="P5" s="86">
        <v>4.5161290322580649E-3</v>
      </c>
      <c r="Q5" s="125">
        <v>0.03</v>
      </c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</row>
    <row r="6" spans="1:63" x14ac:dyDescent="0.25">
      <c r="A6" s="70"/>
      <c r="B6" s="71" t="s">
        <v>64</v>
      </c>
      <c r="C6" s="115">
        <v>88.44</v>
      </c>
      <c r="D6" s="126"/>
      <c r="E6" s="127">
        <v>88.44</v>
      </c>
      <c r="F6" s="128">
        <v>88.44</v>
      </c>
      <c r="G6" s="119">
        <v>51.55</v>
      </c>
      <c r="H6" s="69">
        <v>4000</v>
      </c>
      <c r="I6" s="120">
        <v>0.5</v>
      </c>
      <c r="J6" s="121"/>
      <c r="K6" s="122"/>
      <c r="L6" s="123"/>
      <c r="M6" s="124">
        <v>2250</v>
      </c>
      <c r="N6" s="86">
        <v>1.4999999999999999E-2</v>
      </c>
      <c r="O6" s="86">
        <v>1.7000000000000001E-2</v>
      </c>
      <c r="P6" s="86">
        <v>5.1555555555555556E-3</v>
      </c>
      <c r="Q6" s="129">
        <v>0.4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</row>
    <row r="7" spans="1:63" x14ac:dyDescent="0.25">
      <c r="A7" s="70"/>
      <c r="B7" s="71" t="s">
        <v>65</v>
      </c>
      <c r="C7" s="115">
        <v>78.19</v>
      </c>
      <c r="D7" s="126"/>
      <c r="E7" s="127">
        <v>78.19</v>
      </c>
      <c r="F7" s="128">
        <v>78.19</v>
      </c>
      <c r="G7" s="119">
        <v>41.3</v>
      </c>
      <c r="H7" s="69">
        <v>4500</v>
      </c>
      <c r="I7" s="120">
        <v>2</v>
      </c>
      <c r="J7" s="121"/>
      <c r="K7" s="122"/>
      <c r="L7" s="123"/>
      <c r="M7" s="124">
        <v>2200</v>
      </c>
      <c r="N7" s="86">
        <v>1.4999999999999999E-2</v>
      </c>
      <c r="O7" s="86">
        <v>1.7999999999999999E-2</v>
      </c>
      <c r="P7" s="86">
        <v>5.5227272727272729E-3</v>
      </c>
      <c r="Q7" s="129">
        <v>1.8</v>
      </c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</row>
    <row r="8" spans="1:63" x14ac:dyDescent="0.25">
      <c r="A8" s="72" t="s">
        <v>8</v>
      </c>
      <c r="B8" s="71" t="s">
        <v>66</v>
      </c>
      <c r="C8" s="115">
        <v>122.54</v>
      </c>
      <c r="D8" s="126"/>
      <c r="E8" s="127">
        <v>122.54</v>
      </c>
      <c r="F8" s="128">
        <v>122.54</v>
      </c>
      <c r="G8" s="119">
        <v>85.65</v>
      </c>
      <c r="H8" s="69">
        <v>2100</v>
      </c>
      <c r="I8" s="120">
        <v>0.03</v>
      </c>
      <c r="J8" s="121"/>
      <c r="K8" s="122"/>
      <c r="L8" s="123"/>
      <c r="M8" s="124">
        <v>1800</v>
      </c>
      <c r="N8" s="86">
        <v>8.9999999999999993E-3</v>
      </c>
      <c r="O8" s="86">
        <v>1.2999999999999999E-2</v>
      </c>
      <c r="P8" s="86">
        <v>7.0000000000000001E-3</v>
      </c>
      <c r="Q8" s="129">
        <v>6.0000000000000001E-3</v>
      </c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</row>
    <row r="9" spans="1:63" x14ac:dyDescent="0.25">
      <c r="A9" s="70"/>
      <c r="B9" s="71" t="s">
        <v>67</v>
      </c>
      <c r="C9" s="115">
        <v>102.51</v>
      </c>
      <c r="D9" s="126"/>
      <c r="E9" s="127">
        <v>102.51</v>
      </c>
      <c r="F9" s="128">
        <v>102.51</v>
      </c>
      <c r="G9" s="119">
        <v>65.62</v>
      </c>
      <c r="H9" s="69">
        <v>2100</v>
      </c>
      <c r="I9" s="120">
        <v>0.1</v>
      </c>
      <c r="J9" s="121"/>
      <c r="K9" s="122"/>
      <c r="L9" s="123"/>
      <c r="M9" s="124">
        <v>1500</v>
      </c>
      <c r="N9" s="86">
        <v>8.9999999999999993E-3</v>
      </c>
      <c r="O9" s="86">
        <v>1.2999999999999999E-2</v>
      </c>
      <c r="P9" s="86">
        <v>7.0000000000000001E-3</v>
      </c>
      <c r="Q9" s="129">
        <v>2.0000000000000004E-2</v>
      </c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</row>
    <row r="10" spans="1:63" x14ac:dyDescent="0.25">
      <c r="A10" s="70"/>
      <c r="B10" s="71" t="s">
        <v>68</v>
      </c>
      <c r="C10" s="115">
        <v>88.45</v>
      </c>
      <c r="D10" s="126"/>
      <c r="E10" s="127">
        <v>88.45</v>
      </c>
      <c r="F10" s="128">
        <v>88.45</v>
      </c>
      <c r="G10" s="119">
        <v>51.56</v>
      </c>
      <c r="H10" s="69">
        <v>1800</v>
      </c>
      <c r="I10" s="120">
        <v>2.2999999999999998</v>
      </c>
      <c r="J10" s="121"/>
      <c r="K10" s="122"/>
      <c r="L10" s="123"/>
      <c r="M10" s="124">
        <v>1100</v>
      </c>
      <c r="N10" s="86">
        <v>8.9999999999999993E-3</v>
      </c>
      <c r="O10" s="86">
        <v>1.2999999999999999E-2</v>
      </c>
      <c r="P10" s="86">
        <v>7.0000000000000001E-3</v>
      </c>
      <c r="Q10" s="129">
        <v>0.45999999999999996</v>
      </c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</row>
    <row r="11" spans="1:63" x14ac:dyDescent="0.25">
      <c r="A11" s="72" t="s">
        <v>9</v>
      </c>
      <c r="B11" s="73" t="s">
        <v>69</v>
      </c>
      <c r="C11" s="115">
        <v>121.86</v>
      </c>
      <c r="D11" s="126"/>
      <c r="E11" s="130">
        <v>121.86</v>
      </c>
      <c r="F11" s="118">
        <v>121.86</v>
      </c>
      <c r="G11" s="119">
        <v>84.97</v>
      </c>
      <c r="H11" s="69">
        <v>1050</v>
      </c>
      <c r="I11" s="120">
        <v>1.0999999999999999E-2</v>
      </c>
      <c r="J11" s="121"/>
      <c r="K11" s="122"/>
      <c r="L11" s="123"/>
      <c r="M11" s="124">
        <v>1000</v>
      </c>
      <c r="N11" s="86">
        <v>1E-3</v>
      </c>
      <c r="O11" s="86">
        <v>4.0000000000000001E-3</v>
      </c>
      <c r="P11" s="86">
        <v>4.0000000000000002E-4</v>
      </c>
      <c r="Q11" s="129">
        <v>5.0000000000000001E-3</v>
      </c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</row>
    <row r="12" spans="1:63" x14ac:dyDescent="0.25">
      <c r="A12" s="70"/>
      <c r="B12" s="73" t="s">
        <v>70</v>
      </c>
      <c r="C12" s="115">
        <v>89.54</v>
      </c>
      <c r="D12" s="126"/>
      <c r="E12" s="130">
        <v>89.54</v>
      </c>
      <c r="F12" s="118">
        <v>89.54</v>
      </c>
      <c r="G12" s="119">
        <v>52.65</v>
      </c>
      <c r="H12" s="69">
        <v>1050</v>
      </c>
      <c r="I12" s="120">
        <v>0.5</v>
      </c>
      <c r="J12" s="121"/>
      <c r="K12" s="122"/>
      <c r="L12" s="123"/>
      <c r="M12" s="124">
        <v>755</v>
      </c>
      <c r="N12" s="86">
        <v>1E-3</v>
      </c>
      <c r="O12" s="86">
        <v>4.0000000000000001E-3</v>
      </c>
      <c r="P12" s="86">
        <v>4.0000000000000002E-4</v>
      </c>
      <c r="Q12" s="129">
        <v>0.12</v>
      </c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</row>
    <row r="13" spans="1:63" x14ac:dyDescent="0.25">
      <c r="A13" s="70"/>
      <c r="B13" s="73" t="s">
        <v>71</v>
      </c>
      <c r="C13" s="115">
        <v>72.41</v>
      </c>
      <c r="D13" s="126"/>
      <c r="E13" s="130">
        <v>72.41</v>
      </c>
      <c r="F13" s="118">
        <v>72.41</v>
      </c>
      <c r="G13" s="119">
        <v>35.520000000000003</v>
      </c>
      <c r="H13" s="69">
        <v>1050</v>
      </c>
      <c r="I13" s="120">
        <v>2</v>
      </c>
      <c r="J13" s="121"/>
      <c r="K13" s="122"/>
      <c r="L13" s="123"/>
      <c r="M13" s="124">
        <v>620</v>
      </c>
      <c r="N13" s="86">
        <v>1E-3</v>
      </c>
      <c r="O13" s="86">
        <v>4.0000000000000001E-3</v>
      </c>
      <c r="P13" s="86">
        <v>4.0000000000000002E-4</v>
      </c>
      <c r="Q13" s="129">
        <v>0.3</v>
      </c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</row>
    <row r="14" spans="1:63" x14ac:dyDescent="0.25">
      <c r="A14" s="72" t="s">
        <v>10</v>
      </c>
      <c r="B14" s="73" t="s">
        <v>72</v>
      </c>
      <c r="C14" s="115">
        <v>72.41</v>
      </c>
      <c r="D14" s="126"/>
      <c r="E14" s="127">
        <v>72.41</v>
      </c>
      <c r="F14" s="128">
        <v>72.41</v>
      </c>
      <c r="G14" s="119">
        <v>35.520000000000003</v>
      </c>
      <c r="H14" s="69">
        <v>1050</v>
      </c>
      <c r="I14" s="120">
        <v>0.05</v>
      </c>
      <c r="J14" s="121"/>
      <c r="K14" s="122"/>
      <c r="L14" s="123"/>
      <c r="M14" s="124">
        <v>620</v>
      </c>
      <c r="N14" s="86">
        <v>1E-3</v>
      </c>
      <c r="O14" s="86">
        <v>4.0000000000000001E-3</v>
      </c>
      <c r="P14" s="86">
        <v>4.0000000000000002E-4</v>
      </c>
      <c r="Q14" s="129">
        <v>0.3</v>
      </c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</row>
    <row r="15" spans="1:63" x14ac:dyDescent="0.25">
      <c r="A15" s="70"/>
      <c r="B15" s="73" t="s">
        <v>73</v>
      </c>
      <c r="C15" s="115">
        <v>72.41</v>
      </c>
      <c r="D15" s="126"/>
      <c r="E15" s="127">
        <v>72.41</v>
      </c>
      <c r="F15" s="128">
        <v>72.41</v>
      </c>
      <c r="G15" s="119">
        <v>35.520000000000003</v>
      </c>
      <c r="H15" s="69">
        <v>1050</v>
      </c>
      <c r="I15" s="120">
        <v>0.5</v>
      </c>
      <c r="J15" s="121"/>
      <c r="K15" s="122"/>
      <c r="L15" s="123"/>
      <c r="M15" s="124">
        <v>620</v>
      </c>
      <c r="N15" s="86">
        <v>1E-3</v>
      </c>
      <c r="O15" s="86">
        <v>4.0000000000000001E-3</v>
      </c>
      <c r="P15" s="86">
        <v>4.0000000000000002E-4</v>
      </c>
      <c r="Q15" s="129">
        <v>0.3</v>
      </c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</row>
    <row r="16" spans="1:63" x14ac:dyDescent="0.25">
      <c r="A16" s="70"/>
      <c r="B16" s="73" t="s">
        <v>74</v>
      </c>
      <c r="C16" s="115">
        <v>72.41</v>
      </c>
      <c r="D16" s="126"/>
      <c r="E16" s="127">
        <v>72.41</v>
      </c>
      <c r="F16" s="128">
        <v>72.41</v>
      </c>
      <c r="G16" s="119">
        <v>35.520000000000003</v>
      </c>
      <c r="H16" s="69">
        <v>1050</v>
      </c>
      <c r="I16" s="120">
        <v>2</v>
      </c>
      <c r="J16" s="121"/>
      <c r="K16" s="122"/>
      <c r="L16" s="123"/>
      <c r="M16" s="124">
        <v>620</v>
      </c>
      <c r="N16" s="86">
        <v>1E-3</v>
      </c>
      <c r="O16" s="86">
        <v>4.0000000000000001E-3</v>
      </c>
      <c r="P16" s="86">
        <v>4.0000000000000002E-4</v>
      </c>
      <c r="Q16" s="129">
        <v>0.3</v>
      </c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</row>
    <row r="17" spans="1:63" x14ac:dyDescent="0.25">
      <c r="A17" s="72" t="s">
        <v>11</v>
      </c>
      <c r="B17" s="71" t="s">
        <v>75</v>
      </c>
      <c r="C17" s="115">
        <v>154.25</v>
      </c>
      <c r="D17" s="126"/>
      <c r="E17" s="127">
        <v>154.25</v>
      </c>
      <c r="F17" s="128">
        <v>154.25</v>
      </c>
      <c r="G17" s="119">
        <v>117.36</v>
      </c>
      <c r="H17" s="69">
        <v>6000</v>
      </c>
      <c r="I17" s="120">
        <v>5</v>
      </c>
      <c r="J17" s="121"/>
      <c r="K17" s="122"/>
      <c r="L17" s="123"/>
      <c r="M17" s="124">
        <v>4600</v>
      </c>
      <c r="N17" s="86">
        <v>0.02</v>
      </c>
      <c r="O17" s="86">
        <v>1.2E-2</v>
      </c>
      <c r="P17" s="86">
        <v>7.0000000000000001E-3</v>
      </c>
      <c r="Q17" s="129">
        <v>18</v>
      </c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</row>
    <row r="18" spans="1:63" x14ac:dyDescent="0.25">
      <c r="A18" s="72"/>
      <c r="B18" s="71" t="s">
        <v>76</v>
      </c>
      <c r="C18" s="115">
        <v>154.25</v>
      </c>
      <c r="D18" s="126"/>
      <c r="E18" s="127">
        <v>154.25</v>
      </c>
      <c r="F18" s="128">
        <v>154.25</v>
      </c>
      <c r="G18" s="119">
        <v>117.36</v>
      </c>
      <c r="H18" s="69">
        <v>6000</v>
      </c>
      <c r="I18" s="120">
        <v>5</v>
      </c>
      <c r="J18" s="121"/>
      <c r="K18" s="122"/>
      <c r="L18" s="123"/>
      <c r="M18" s="124">
        <v>4600</v>
      </c>
      <c r="N18" s="86">
        <v>0.02</v>
      </c>
      <c r="O18" s="86">
        <v>1.2E-2</v>
      </c>
      <c r="P18" s="86">
        <v>7.0000000000000001E-3</v>
      </c>
      <c r="Q18" s="129">
        <v>18</v>
      </c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</row>
    <row r="19" spans="1:63" x14ac:dyDescent="0.25">
      <c r="A19" s="72"/>
      <c r="B19" s="71" t="s">
        <v>77</v>
      </c>
      <c r="C19" s="115">
        <v>154.25</v>
      </c>
      <c r="D19" s="126"/>
      <c r="E19" s="127">
        <v>154.25</v>
      </c>
      <c r="F19" s="128">
        <v>154.25</v>
      </c>
      <c r="G19" s="119">
        <v>117.36</v>
      </c>
      <c r="H19" s="69">
        <v>6000</v>
      </c>
      <c r="I19" s="120">
        <v>5</v>
      </c>
      <c r="J19" s="121"/>
      <c r="K19" s="122"/>
      <c r="L19" s="123"/>
      <c r="M19" s="124">
        <v>4600</v>
      </c>
      <c r="N19" s="86">
        <v>0.02</v>
      </c>
      <c r="O19" s="86">
        <v>1.2E-2</v>
      </c>
      <c r="P19" s="86">
        <v>7.0000000000000001E-3</v>
      </c>
      <c r="Q19" s="129">
        <v>18</v>
      </c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</row>
    <row r="20" spans="1:63" x14ac:dyDescent="0.25">
      <c r="A20" s="72" t="s">
        <v>12</v>
      </c>
      <c r="B20" s="71" t="s">
        <v>78</v>
      </c>
      <c r="C20" s="115">
        <v>104.42</v>
      </c>
      <c r="D20" s="115">
        <v>74.52</v>
      </c>
      <c r="E20" s="127">
        <v>180.72</v>
      </c>
      <c r="F20" s="128">
        <v>178.94</v>
      </c>
      <c r="G20" s="119">
        <v>143.83000000000001</v>
      </c>
      <c r="H20" s="69">
        <v>7500</v>
      </c>
      <c r="I20" s="120">
        <v>4.4999999999999998E-2</v>
      </c>
      <c r="J20" s="131">
        <v>0.22800000000000001</v>
      </c>
      <c r="K20" s="132">
        <v>0.56300000000000006</v>
      </c>
      <c r="L20" s="133">
        <v>0.66074600355239776</v>
      </c>
      <c r="M20" s="124">
        <v>4450</v>
      </c>
      <c r="N20" s="86">
        <v>0.02</v>
      </c>
      <c r="O20" s="86">
        <v>1.2E-2</v>
      </c>
      <c r="P20" s="86">
        <v>8.0000000000000002E-3</v>
      </c>
      <c r="Q20" s="129">
        <v>0.1</v>
      </c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</row>
    <row r="21" spans="1:63" x14ac:dyDescent="0.25">
      <c r="A21" s="72"/>
      <c r="B21" s="71" t="s">
        <v>79</v>
      </c>
      <c r="C21" s="115">
        <v>113.13</v>
      </c>
      <c r="D21" s="115">
        <v>67.59</v>
      </c>
      <c r="E21" s="127">
        <v>180.72</v>
      </c>
      <c r="F21" s="128">
        <v>180.72</v>
      </c>
      <c r="G21" s="119">
        <v>143.83000000000001</v>
      </c>
      <c r="H21" s="69">
        <v>7500</v>
      </c>
      <c r="I21" s="120">
        <v>0.6</v>
      </c>
      <c r="J21" s="131">
        <v>0.27500000000000002</v>
      </c>
      <c r="K21" s="132">
        <v>0.36199999999999999</v>
      </c>
      <c r="L21" s="133">
        <v>1</v>
      </c>
      <c r="M21" s="124">
        <v>5000</v>
      </c>
      <c r="N21" s="86">
        <v>0.02</v>
      </c>
      <c r="O21" s="86">
        <v>1.2E-2</v>
      </c>
      <c r="P21" s="86">
        <v>8.0000000000000002E-3</v>
      </c>
      <c r="Q21" s="129">
        <v>1</v>
      </c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</row>
    <row r="22" spans="1:63" x14ac:dyDescent="0.25">
      <c r="A22" s="72"/>
      <c r="B22" s="71" t="s">
        <v>80</v>
      </c>
      <c r="C22" s="115">
        <v>69.510000000000005</v>
      </c>
      <c r="D22" s="115">
        <v>88.74</v>
      </c>
      <c r="E22" s="130">
        <v>158.25</v>
      </c>
      <c r="F22" s="118">
        <v>158.25</v>
      </c>
      <c r="G22" s="119">
        <v>121.36</v>
      </c>
      <c r="H22" s="69">
        <v>7500</v>
      </c>
      <c r="I22" s="120">
        <v>2</v>
      </c>
      <c r="J22" s="131">
        <v>0.17</v>
      </c>
      <c r="K22" s="132">
        <v>0.53</v>
      </c>
      <c r="L22" s="133">
        <v>0.81132075471698095</v>
      </c>
      <c r="M22" s="124">
        <v>3200</v>
      </c>
      <c r="N22" s="86">
        <v>0.02</v>
      </c>
      <c r="O22" s="86">
        <v>1.2E-2</v>
      </c>
      <c r="P22" s="86">
        <v>8.0000000000000002E-3</v>
      </c>
      <c r="Q22" s="129">
        <v>3</v>
      </c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</row>
    <row r="23" spans="1:63" x14ac:dyDescent="0.25">
      <c r="A23" s="72" t="s">
        <v>81</v>
      </c>
      <c r="B23" s="71" t="s">
        <v>82</v>
      </c>
      <c r="C23" s="134"/>
      <c r="D23" s="115">
        <v>54.73</v>
      </c>
      <c r="E23" s="127">
        <v>54.73</v>
      </c>
      <c r="F23" s="134"/>
      <c r="G23" s="119">
        <v>17.84</v>
      </c>
      <c r="H23" s="74"/>
      <c r="I23" s="135"/>
      <c r="J23" s="121"/>
      <c r="K23" s="122"/>
      <c r="L23" s="123"/>
      <c r="M23" s="136"/>
      <c r="N23" s="137"/>
      <c r="O23" s="138"/>
      <c r="P23" s="103"/>
      <c r="Q23" s="139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</row>
    <row r="24" spans="1:63" x14ac:dyDescent="0.25">
      <c r="A24" s="72"/>
      <c r="B24" s="71" t="s">
        <v>83</v>
      </c>
      <c r="C24" s="134"/>
      <c r="D24" s="115">
        <v>54.73</v>
      </c>
      <c r="E24" s="127">
        <v>54.73</v>
      </c>
      <c r="F24" s="134"/>
      <c r="G24" s="119">
        <v>17.84</v>
      </c>
      <c r="H24" s="74"/>
      <c r="I24" s="135"/>
      <c r="J24" s="121"/>
      <c r="K24" s="122"/>
      <c r="L24" s="123"/>
      <c r="M24" s="136"/>
      <c r="N24" s="140"/>
      <c r="O24" s="138"/>
      <c r="P24" s="103"/>
      <c r="Q24" s="139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</row>
    <row r="25" spans="1:63" x14ac:dyDescent="0.25">
      <c r="A25" s="72"/>
      <c r="B25" s="71" t="s">
        <v>84</v>
      </c>
      <c r="C25" s="134"/>
      <c r="D25" s="115">
        <v>54.73</v>
      </c>
      <c r="E25" s="127">
        <v>54.73</v>
      </c>
      <c r="F25" s="134"/>
      <c r="G25" s="119">
        <v>17.84</v>
      </c>
      <c r="H25" s="74"/>
      <c r="I25" s="135"/>
      <c r="J25" s="121"/>
      <c r="K25" s="122"/>
      <c r="L25" s="123"/>
      <c r="M25" s="136"/>
      <c r="N25" s="140"/>
      <c r="O25" s="138"/>
      <c r="P25" s="103"/>
      <c r="Q25" s="139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</row>
    <row r="26" spans="1:63" x14ac:dyDescent="0.25">
      <c r="A26" s="72" t="s">
        <v>14</v>
      </c>
      <c r="B26" s="73" t="s">
        <v>85</v>
      </c>
      <c r="C26" s="115">
        <v>165.51</v>
      </c>
      <c r="D26" s="115">
        <v>32.35</v>
      </c>
      <c r="E26" s="127">
        <v>197.85999999999999</v>
      </c>
      <c r="F26" s="128">
        <v>197.85999999999999</v>
      </c>
      <c r="G26" s="119">
        <v>160.97</v>
      </c>
      <c r="H26" s="69">
        <v>7000</v>
      </c>
      <c r="I26" s="120">
        <v>0.05</v>
      </c>
      <c r="J26" s="131">
        <v>0.34</v>
      </c>
      <c r="K26" s="132">
        <v>0.44</v>
      </c>
      <c r="L26" s="133">
        <v>0</v>
      </c>
      <c r="M26" s="124">
        <v>6500</v>
      </c>
      <c r="N26" s="86">
        <v>0.02</v>
      </c>
      <c r="O26" s="86">
        <v>1.2E-2</v>
      </c>
      <c r="P26" s="86">
        <v>8.0000000000000002E-3</v>
      </c>
      <c r="Q26" s="129">
        <v>0.12</v>
      </c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</row>
    <row r="27" spans="1:63" x14ac:dyDescent="0.25">
      <c r="A27" s="70"/>
      <c r="B27" s="73" t="s">
        <v>86</v>
      </c>
      <c r="C27" s="115">
        <v>96.87</v>
      </c>
      <c r="D27" s="115">
        <v>14.18</v>
      </c>
      <c r="E27" s="127">
        <v>111.05000000000001</v>
      </c>
      <c r="F27" s="141">
        <v>111.05000000000001</v>
      </c>
      <c r="G27" s="119">
        <v>74.16</v>
      </c>
      <c r="H27" s="69">
        <v>7000</v>
      </c>
      <c r="I27" s="120">
        <v>1</v>
      </c>
      <c r="J27" s="131">
        <v>0.4</v>
      </c>
      <c r="K27" s="132">
        <v>0.42</v>
      </c>
      <c r="L27" s="133">
        <v>0.27119047619047615</v>
      </c>
      <c r="M27" s="124">
        <v>3800</v>
      </c>
      <c r="N27" s="86">
        <v>0.02</v>
      </c>
      <c r="O27" s="86">
        <v>1.2E-2</v>
      </c>
      <c r="P27" s="86">
        <v>8.0000000000000002E-3</v>
      </c>
      <c r="Q27" s="129">
        <v>2</v>
      </c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</row>
    <row r="28" spans="1:63" x14ac:dyDescent="0.25">
      <c r="A28" s="70"/>
      <c r="B28" s="73" t="s">
        <v>87</v>
      </c>
      <c r="C28" s="115">
        <v>81.63</v>
      </c>
      <c r="D28" s="115">
        <v>9.67</v>
      </c>
      <c r="E28" s="127">
        <v>91.3</v>
      </c>
      <c r="F28" s="128">
        <v>91.3</v>
      </c>
      <c r="G28" s="119">
        <v>54.41</v>
      </c>
      <c r="H28" s="69">
        <v>7000</v>
      </c>
      <c r="I28" s="120">
        <v>2</v>
      </c>
      <c r="J28" s="131">
        <v>0.4</v>
      </c>
      <c r="K28" s="132">
        <v>0.42</v>
      </c>
      <c r="L28" s="133">
        <v>0.3371904761904761</v>
      </c>
      <c r="M28" s="124">
        <v>3000</v>
      </c>
      <c r="N28" s="86">
        <v>0.02</v>
      </c>
      <c r="O28" s="86">
        <v>1.2E-2</v>
      </c>
      <c r="P28" s="86">
        <v>8.0000000000000002E-3</v>
      </c>
      <c r="Q28" s="129">
        <v>6</v>
      </c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</row>
    <row r="29" spans="1:63" x14ac:dyDescent="0.25">
      <c r="A29" s="72" t="s">
        <v>15</v>
      </c>
      <c r="B29" s="73" t="s">
        <v>88</v>
      </c>
      <c r="C29" s="115">
        <v>105.07</v>
      </c>
      <c r="D29" s="126"/>
      <c r="E29" s="127">
        <v>105.07</v>
      </c>
      <c r="F29" s="128">
        <v>105.07</v>
      </c>
      <c r="G29" s="119">
        <v>68.180000000000007</v>
      </c>
      <c r="H29" s="69">
        <v>7500</v>
      </c>
      <c r="I29" s="120">
        <v>0</v>
      </c>
      <c r="J29" s="131">
        <v>0.4</v>
      </c>
      <c r="K29" s="132">
        <v>0.42</v>
      </c>
      <c r="L29" s="133">
        <v>0</v>
      </c>
      <c r="M29" s="124">
        <v>4800</v>
      </c>
      <c r="N29" s="86">
        <v>0.02</v>
      </c>
      <c r="O29" s="86">
        <v>1.2E-2</v>
      </c>
      <c r="P29" s="86">
        <v>8.0000000000000002E-3</v>
      </c>
      <c r="Q29" s="129">
        <v>3</v>
      </c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</row>
    <row r="30" spans="1:63" x14ac:dyDescent="0.25">
      <c r="A30" s="70"/>
      <c r="B30" s="73" t="s">
        <v>89</v>
      </c>
      <c r="C30" s="115">
        <v>105.07</v>
      </c>
      <c r="D30" s="126"/>
      <c r="E30" s="127">
        <v>105.07</v>
      </c>
      <c r="F30" s="128">
        <v>105.07</v>
      </c>
      <c r="G30" s="119">
        <v>68.180000000000007</v>
      </c>
      <c r="H30" s="69">
        <v>7500</v>
      </c>
      <c r="I30" s="120">
        <v>1</v>
      </c>
      <c r="J30" s="131">
        <v>0.4</v>
      </c>
      <c r="K30" s="132">
        <v>0.42</v>
      </c>
      <c r="L30" s="133">
        <v>0.27119047619047609</v>
      </c>
      <c r="M30" s="124">
        <v>4800</v>
      </c>
      <c r="N30" s="86">
        <v>0.02</v>
      </c>
      <c r="O30" s="86">
        <v>1.2E-2</v>
      </c>
      <c r="P30" s="86">
        <v>8.0000000000000002E-3</v>
      </c>
      <c r="Q30" s="129">
        <v>3</v>
      </c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</row>
    <row r="31" spans="1:63" x14ac:dyDescent="0.25">
      <c r="A31" s="70"/>
      <c r="B31" s="73" t="s">
        <v>90</v>
      </c>
      <c r="C31" s="115">
        <v>80.430000000000007</v>
      </c>
      <c r="D31" s="126"/>
      <c r="E31" s="127">
        <v>80.430000000000007</v>
      </c>
      <c r="F31" s="128">
        <v>80.430000000000007</v>
      </c>
      <c r="G31" s="119">
        <v>43.54</v>
      </c>
      <c r="H31" s="69">
        <v>8000</v>
      </c>
      <c r="I31" s="120">
        <v>2</v>
      </c>
      <c r="J31" s="131">
        <v>0.4</v>
      </c>
      <c r="K31" s="132">
        <v>0.42</v>
      </c>
      <c r="L31" s="133">
        <v>0.33719047619047615</v>
      </c>
      <c r="M31" s="124">
        <v>4500</v>
      </c>
      <c r="N31" s="86">
        <v>0.02</v>
      </c>
      <c r="O31" s="86">
        <v>1.2E-2</v>
      </c>
      <c r="P31" s="86">
        <v>8.0000000000000002E-3</v>
      </c>
      <c r="Q31" s="129">
        <v>5</v>
      </c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</row>
    <row r="32" spans="1:63" x14ac:dyDescent="0.25">
      <c r="A32" s="72" t="s">
        <v>91</v>
      </c>
      <c r="B32" s="71" t="s">
        <v>92</v>
      </c>
      <c r="C32" s="115">
        <v>70.989999999999995</v>
      </c>
      <c r="D32" s="126"/>
      <c r="E32" s="127">
        <v>70.989999999999995</v>
      </c>
      <c r="F32" s="128">
        <v>70.989999999999995</v>
      </c>
      <c r="G32" s="119">
        <v>34.1</v>
      </c>
      <c r="H32" s="69">
        <v>6000</v>
      </c>
      <c r="I32" s="120">
        <v>0.05</v>
      </c>
      <c r="J32" s="121"/>
      <c r="K32" s="122"/>
      <c r="L32" s="123"/>
      <c r="M32" s="124">
        <v>2500</v>
      </c>
      <c r="N32" s="86">
        <v>1.9199999999999998E-2</v>
      </c>
      <c r="O32" s="86">
        <v>1.2E-2</v>
      </c>
      <c r="P32" s="86">
        <v>8.0000000000000002E-3</v>
      </c>
      <c r="Q32" s="129">
        <v>0.1</v>
      </c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</row>
    <row r="33" spans="1:63" x14ac:dyDescent="0.25">
      <c r="A33" s="70"/>
      <c r="B33" s="71" t="s">
        <v>93</v>
      </c>
      <c r="C33" s="115">
        <v>61.35</v>
      </c>
      <c r="D33" s="126"/>
      <c r="E33" s="127">
        <v>61.35</v>
      </c>
      <c r="F33" s="128">
        <v>61.35</v>
      </c>
      <c r="G33" s="119">
        <v>24.46</v>
      </c>
      <c r="H33" s="69">
        <v>6000</v>
      </c>
      <c r="I33" s="120">
        <v>1</v>
      </c>
      <c r="J33" s="121"/>
      <c r="K33" s="122"/>
      <c r="L33" s="123"/>
      <c r="M33" s="124">
        <v>2200</v>
      </c>
      <c r="N33" s="86">
        <v>1.9090909090909092E-2</v>
      </c>
      <c r="O33" s="86">
        <v>1.2E-2</v>
      </c>
      <c r="P33" s="86">
        <v>8.0000000000000002E-3</v>
      </c>
      <c r="Q33" s="129">
        <v>1.5</v>
      </c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</row>
    <row r="34" spans="1:63" x14ac:dyDescent="0.25">
      <c r="A34" s="70"/>
      <c r="B34" s="71" t="s">
        <v>94</v>
      </c>
      <c r="C34" s="115">
        <v>54.21</v>
      </c>
      <c r="D34" s="126"/>
      <c r="E34" s="130">
        <v>54.21</v>
      </c>
      <c r="F34" s="141">
        <v>54.21</v>
      </c>
      <c r="G34" s="119">
        <v>17.32</v>
      </c>
      <c r="H34" s="69">
        <v>6000</v>
      </c>
      <c r="I34" s="120">
        <v>5</v>
      </c>
      <c r="J34" s="121"/>
      <c r="K34" s="122"/>
      <c r="L34" s="123"/>
      <c r="M34" s="124">
        <v>2000</v>
      </c>
      <c r="N34" s="86">
        <v>1.8947368421052633E-2</v>
      </c>
      <c r="O34" s="86">
        <v>1.2E-2</v>
      </c>
      <c r="P34" s="86">
        <v>8.0000000000000002E-3</v>
      </c>
      <c r="Q34" s="129">
        <v>5</v>
      </c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</row>
    <row r="35" spans="1:63" x14ac:dyDescent="0.25">
      <c r="A35" s="75" t="s">
        <v>95</v>
      </c>
      <c r="B35" s="71" t="s">
        <v>96</v>
      </c>
      <c r="C35" s="115">
        <v>69.930000000000007</v>
      </c>
      <c r="D35" s="126"/>
      <c r="E35" s="127">
        <v>69.930000000000007</v>
      </c>
      <c r="F35" s="128">
        <v>69.930000000000007</v>
      </c>
      <c r="G35" s="119">
        <v>33.04</v>
      </c>
      <c r="H35" s="69">
        <v>6000</v>
      </c>
      <c r="I35" s="120">
        <v>0.05</v>
      </c>
      <c r="J35" s="121"/>
      <c r="K35" s="122"/>
      <c r="L35" s="123"/>
      <c r="M35" s="124">
        <v>3000</v>
      </c>
      <c r="N35" s="86">
        <v>0.02</v>
      </c>
      <c r="O35" s="86">
        <v>4.0000000000000001E-3</v>
      </c>
      <c r="P35" s="86">
        <v>3.0000000000000001E-3</v>
      </c>
      <c r="Q35" s="129">
        <v>0.01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</row>
    <row r="36" spans="1:63" x14ac:dyDescent="0.25">
      <c r="A36" s="70"/>
      <c r="B36" s="71" t="s">
        <v>97</v>
      </c>
      <c r="C36" s="115">
        <v>53.8</v>
      </c>
      <c r="D36" s="126"/>
      <c r="E36" s="127">
        <v>53.8</v>
      </c>
      <c r="F36" s="128">
        <v>53.8</v>
      </c>
      <c r="G36" s="119">
        <v>16.91</v>
      </c>
      <c r="H36" s="69">
        <v>6000</v>
      </c>
      <c r="I36" s="120">
        <v>1</v>
      </c>
      <c r="J36" s="121"/>
      <c r="K36" s="122"/>
      <c r="L36" s="123"/>
      <c r="M36" s="124">
        <v>2300</v>
      </c>
      <c r="N36" s="86">
        <v>0.02</v>
      </c>
      <c r="O36" s="86">
        <v>4.0000000000000001E-3</v>
      </c>
      <c r="P36" s="86">
        <v>3.0000000000000001E-3</v>
      </c>
      <c r="Q36" s="129">
        <v>0.2</v>
      </c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</row>
    <row r="37" spans="1:63" x14ac:dyDescent="0.25">
      <c r="A37" s="70"/>
      <c r="B37" s="71" t="s">
        <v>98</v>
      </c>
      <c r="C37" s="115">
        <v>49.2</v>
      </c>
      <c r="D37" s="126"/>
      <c r="E37" s="127">
        <v>49.2</v>
      </c>
      <c r="F37" s="141">
        <v>49.2</v>
      </c>
      <c r="G37" s="119">
        <v>12.31</v>
      </c>
      <c r="H37" s="69">
        <v>6000</v>
      </c>
      <c r="I37" s="120">
        <v>5</v>
      </c>
      <c r="J37" s="121"/>
      <c r="K37" s="122"/>
      <c r="L37" s="123"/>
      <c r="M37" s="124">
        <v>2100</v>
      </c>
      <c r="N37" s="86">
        <v>0.02</v>
      </c>
      <c r="O37" s="86">
        <v>4.0000000000000001E-3</v>
      </c>
      <c r="P37" s="86">
        <v>3.0000000000000001E-3</v>
      </c>
      <c r="Q37" s="129">
        <v>1</v>
      </c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</row>
    <row r="38" spans="1:63" x14ac:dyDescent="0.25">
      <c r="A38" s="72" t="s">
        <v>18</v>
      </c>
      <c r="B38" s="71" t="s">
        <v>99</v>
      </c>
      <c r="C38" s="142"/>
      <c r="D38" s="126"/>
      <c r="E38" s="143"/>
      <c r="F38" s="144"/>
      <c r="G38" s="145"/>
      <c r="H38" s="74"/>
      <c r="I38" s="135"/>
      <c r="J38" s="121"/>
      <c r="K38" s="122"/>
      <c r="L38" s="123"/>
      <c r="M38" s="136"/>
      <c r="N38" s="146"/>
      <c r="O38" s="138"/>
      <c r="P38" s="103"/>
      <c r="Q38" s="139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</row>
    <row r="39" spans="1:63" x14ac:dyDescent="0.25">
      <c r="A39" s="70"/>
      <c r="B39" s="71" t="s">
        <v>100</v>
      </c>
      <c r="C39" s="115">
        <v>62.59</v>
      </c>
      <c r="D39" s="126"/>
      <c r="E39" s="127">
        <v>62.59</v>
      </c>
      <c r="F39" s="128">
        <v>62.59</v>
      </c>
      <c r="G39" s="119">
        <v>25.7</v>
      </c>
      <c r="H39" s="69">
        <v>6000</v>
      </c>
      <c r="I39" s="120">
        <v>0.5</v>
      </c>
      <c r="J39" s="131">
        <v>0</v>
      </c>
      <c r="K39" s="132">
        <v>0.66</v>
      </c>
      <c r="L39" s="147"/>
      <c r="M39" s="124">
        <v>2500</v>
      </c>
      <c r="N39" s="86">
        <v>1.9E-2</v>
      </c>
      <c r="O39" s="86">
        <v>1.2E-2</v>
      </c>
      <c r="P39" s="86">
        <v>8.0000000000000002E-3</v>
      </c>
      <c r="Q39" s="129">
        <v>1.5</v>
      </c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</row>
    <row r="40" spans="1:63" ht="15.75" thickBot="1" x14ac:dyDescent="0.3">
      <c r="A40" s="76"/>
      <c r="B40" s="77" t="s">
        <v>101</v>
      </c>
      <c r="C40" s="148">
        <v>60.09</v>
      </c>
      <c r="D40" s="149"/>
      <c r="E40" s="150">
        <v>60.09</v>
      </c>
      <c r="F40" s="151">
        <v>60.09</v>
      </c>
      <c r="G40" s="152">
        <v>23.2</v>
      </c>
      <c r="H40" s="78">
        <v>6000</v>
      </c>
      <c r="I40" s="153">
        <v>2</v>
      </c>
      <c r="J40" s="131">
        <v>0</v>
      </c>
      <c r="K40" s="132">
        <v>0.66</v>
      </c>
      <c r="L40" s="154"/>
      <c r="M40" s="155">
        <v>2400</v>
      </c>
      <c r="N40" s="86">
        <v>1.9E-2</v>
      </c>
      <c r="O40" s="86">
        <v>1.2E-2</v>
      </c>
      <c r="P40" s="86">
        <v>8.0000000000000002E-3</v>
      </c>
      <c r="Q40" s="129">
        <v>5</v>
      </c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</row>
    <row r="41" spans="1:63" x14ac:dyDescent="0.25">
      <c r="A41" s="79" t="s">
        <v>102</v>
      </c>
      <c r="B41" s="80" t="s">
        <v>103</v>
      </c>
      <c r="C41" s="156">
        <v>119.41</v>
      </c>
      <c r="D41" s="157">
        <v>53.23</v>
      </c>
      <c r="E41" s="158">
        <v>172.64</v>
      </c>
      <c r="F41" s="159">
        <v>172.64</v>
      </c>
      <c r="G41" s="160">
        <v>135.75</v>
      </c>
      <c r="H41" s="81">
        <v>3800</v>
      </c>
      <c r="I41" s="161">
        <v>5.0000000000000001E-3</v>
      </c>
      <c r="J41" s="162">
        <v>0.27</v>
      </c>
      <c r="K41" s="163">
        <v>0.63</v>
      </c>
      <c r="L41" s="164"/>
      <c r="M41" s="82">
        <v>2500</v>
      </c>
      <c r="N41" s="165">
        <v>15</v>
      </c>
      <c r="O41" s="83">
        <v>3.78E-2</v>
      </c>
      <c r="P41" s="102"/>
      <c r="Q41" s="166">
        <v>0</v>
      </c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</row>
    <row r="42" spans="1:63" x14ac:dyDescent="0.25">
      <c r="A42" s="70"/>
      <c r="B42" s="73" t="s">
        <v>104</v>
      </c>
      <c r="C42" s="167">
        <v>57.34</v>
      </c>
      <c r="D42" s="115">
        <v>52.57</v>
      </c>
      <c r="E42" s="127">
        <v>109.91</v>
      </c>
      <c r="F42" s="128">
        <v>109.91</v>
      </c>
      <c r="G42" s="119">
        <v>73.02</v>
      </c>
      <c r="H42" s="69">
        <v>3800</v>
      </c>
      <c r="I42" s="168">
        <v>0.5</v>
      </c>
      <c r="J42" s="131">
        <v>0.38</v>
      </c>
      <c r="K42" s="132">
        <v>0.47</v>
      </c>
      <c r="L42" s="147"/>
      <c r="M42" s="85">
        <v>1000</v>
      </c>
      <c r="N42" s="169">
        <v>9</v>
      </c>
      <c r="O42" s="86">
        <v>4.9200000000000001E-2</v>
      </c>
      <c r="P42" s="103"/>
      <c r="Q42" s="168">
        <v>0.5</v>
      </c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</row>
    <row r="43" spans="1:63" x14ac:dyDescent="0.25">
      <c r="A43" s="70"/>
      <c r="B43" s="73" t="s">
        <v>105</v>
      </c>
      <c r="C43" s="167">
        <v>37.44</v>
      </c>
      <c r="D43" s="115">
        <v>37.53</v>
      </c>
      <c r="E43" s="127">
        <v>74.97</v>
      </c>
      <c r="F43" s="144"/>
      <c r="G43" s="119">
        <v>38.08</v>
      </c>
      <c r="H43" s="69">
        <v>3800</v>
      </c>
      <c r="I43" s="170">
        <v>3</v>
      </c>
      <c r="J43" s="131">
        <v>0.4</v>
      </c>
      <c r="K43" s="132">
        <v>0.42</v>
      </c>
      <c r="L43" s="147"/>
      <c r="M43" s="85">
        <v>600</v>
      </c>
      <c r="N43" s="169">
        <v>8</v>
      </c>
      <c r="O43" s="86">
        <v>6.5666666666666665E-2</v>
      </c>
      <c r="P43" s="103"/>
      <c r="Q43" s="168">
        <v>2</v>
      </c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</row>
    <row r="44" spans="1:63" ht="15.75" thickBot="1" x14ac:dyDescent="0.3">
      <c r="A44" s="87"/>
      <c r="B44" s="88" t="s">
        <v>106</v>
      </c>
      <c r="C44" s="171">
        <v>31.94</v>
      </c>
      <c r="D44" s="172">
        <v>33.11</v>
      </c>
      <c r="E44" s="173">
        <v>65.05</v>
      </c>
      <c r="F44" s="174"/>
      <c r="G44" s="175">
        <v>28.16</v>
      </c>
      <c r="H44" s="89">
        <v>3800</v>
      </c>
      <c r="I44" s="176">
        <v>10</v>
      </c>
      <c r="J44" s="177">
        <v>0.44</v>
      </c>
      <c r="K44" s="178">
        <v>0.42</v>
      </c>
      <c r="L44" s="179"/>
      <c r="M44" s="90">
        <v>550</v>
      </c>
      <c r="N44" s="180">
        <v>7</v>
      </c>
      <c r="O44" s="91">
        <v>6.3363636363636372E-2</v>
      </c>
      <c r="P44" s="104"/>
      <c r="Q44" s="181">
        <v>3</v>
      </c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</row>
    <row r="45" spans="1:63" x14ac:dyDescent="0.25">
      <c r="A45" s="79" t="s">
        <v>107</v>
      </c>
      <c r="B45" s="80" t="s">
        <v>108</v>
      </c>
      <c r="C45" s="182">
        <v>76.040000000000006</v>
      </c>
      <c r="D45" s="157">
        <v>53.23</v>
      </c>
      <c r="E45" s="158">
        <v>129.27000000000001</v>
      </c>
      <c r="F45" s="159">
        <v>129.27000000000001</v>
      </c>
      <c r="G45" s="160">
        <v>92.38</v>
      </c>
      <c r="H45" s="81">
        <v>6500</v>
      </c>
      <c r="I45" s="161">
        <v>5.0000000000000001E-3</v>
      </c>
      <c r="J45" s="162">
        <v>0.27</v>
      </c>
      <c r="K45" s="163">
        <v>0.63</v>
      </c>
      <c r="L45" s="164"/>
      <c r="M45" s="82">
        <v>2500</v>
      </c>
      <c r="N45" s="165">
        <v>15</v>
      </c>
      <c r="O45" s="83">
        <v>5.3999999999999999E-2</v>
      </c>
      <c r="P45" s="102"/>
      <c r="Q45" s="166">
        <v>0</v>
      </c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</row>
    <row r="46" spans="1:63" x14ac:dyDescent="0.25">
      <c r="A46" s="70"/>
      <c r="B46" s="73" t="s">
        <v>109</v>
      </c>
      <c r="C46" s="183">
        <v>37.26</v>
      </c>
      <c r="D46" s="115">
        <v>52.57</v>
      </c>
      <c r="E46" s="127">
        <v>89.83</v>
      </c>
      <c r="F46" s="128">
        <v>89.83</v>
      </c>
      <c r="G46" s="119">
        <v>52.94</v>
      </c>
      <c r="H46" s="69">
        <v>6500</v>
      </c>
      <c r="I46" s="168">
        <v>0.5</v>
      </c>
      <c r="J46" s="131">
        <v>0.38</v>
      </c>
      <c r="K46" s="132">
        <v>0.47</v>
      </c>
      <c r="L46" s="147"/>
      <c r="M46" s="85">
        <v>1000</v>
      </c>
      <c r="N46" s="169">
        <v>9</v>
      </c>
      <c r="O46" s="86">
        <v>7.350000000000001E-2</v>
      </c>
      <c r="P46" s="103"/>
      <c r="Q46" s="168">
        <v>0.5</v>
      </c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</row>
    <row r="47" spans="1:63" x14ac:dyDescent="0.25">
      <c r="A47" s="70"/>
      <c r="B47" s="73" t="s">
        <v>110</v>
      </c>
      <c r="C47" s="183">
        <v>25.21</v>
      </c>
      <c r="D47" s="115">
        <v>37.53</v>
      </c>
      <c r="E47" s="127">
        <v>62.74</v>
      </c>
      <c r="F47" s="144"/>
      <c r="G47" s="119">
        <v>25.85</v>
      </c>
      <c r="H47" s="69">
        <v>6500</v>
      </c>
      <c r="I47" s="168">
        <v>3</v>
      </c>
      <c r="J47" s="131">
        <v>0.4</v>
      </c>
      <c r="K47" s="132">
        <v>0.42</v>
      </c>
      <c r="L47" s="147"/>
      <c r="M47" s="85">
        <v>600</v>
      </c>
      <c r="N47" s="169">
        <v>8</v>
      </c>
      <c r="O47" s="86">
        <v>0.10166666666666667</v>
      </c>
      <c r="P47" s="103"/>
      <c r="Q47" s="168">
        <v>2</v>
      </c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</row>
    <row r="48" spans="1:63" ht="15.75" thickBot="1" x14ac:dyDescent="0.3">
      <c r="A48" s="87"/>
      <c r="B48" s="88" t="s">
        <v>111</v>
      </c>
      <c r="C48" s="184">
        <v>21.58</v>
      </c>
      <c r="D48" s="172">
        <v>33.11</v>
      </c>
      <c r="E48" s="173">
        <v>54.69</v>
      </c>
      <c r="F48" s="174"/>
      <c r="G48" s="175">
        <v>17.8</v>
      </c>
      <c r="H48" s="89">
        <v>6500</v>
      </c>
      <c r="I48" s="176">
        <v>10</v>
      </c>
      <c r="J48" s="177">
        <v>0.44</v>
      </c>
      <c r="K48" s="178">
        <v>0.42</v>
      </c>
      <c r="L48" s="179"/>
      <c r="M48" s="90">
        <v>550</v>
      </c>
      <c r="N48" s="180">
        <v>7</v>
      </c>
      <c r="O48" s="91">
        <v>9.7727272727272732E-2</v>
      </c>
      <c r="P48" s="104"/>
      <c r="Q48" s="181">
        <v>3</v>
      </c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</row>
    <row r="50" spans="2:63" x14ac:dyDescent="0.25">
      <c r="B50" s="92"/>
      <c r="C50" s="56" t="s">
        <v>112</v>
      </c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</row>
    <row r="51" spans="2:63" x14ac:dyDescent="0.25">
      <c r="B51"/>
      <c r="C51"/>
      <c r="D51"/>
      <c r="E51"/>
      <c r="F51"/>
      <c r="G51"/>
      <c r="H51"/>
      <c r="M51"/>
      <c r="N51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</row>
    <row r="52" spans="2:63" x14ac:dyDescent="0.25">
      <c r="B52"/>
      <c r="C52"/>
      <c r="D52"/>
      <c r="E52"/>
      <c r="F52"/>
      <c r="G52"/>
      <c r="H52"/>
      <c r="M52"/>
      <c r="N52"/>
      <c r="O52" s="93"/>
      <c r="P52" s="93"/>
      <c r="Q52" s="93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</row>
    <row r="53" spans="2:63" x14ac:dyDescent="0.25">
      <c r="B53"/>
      <c r="C53"/>
      <c r="D53"/>
      <c r="E53"/>
      <c r="F53"/>
      <c r="G53"/>
      <c r="H53"/>
      <c r="M53"/>
      <c r="N53"/>
      <c r="O53" s="93"/>
      <c r="P53" s="93"/>
      <c r="Q53" s="93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</row>
    <row r="54" spans="2:63" x14ac:dyDescent="0.25">
      <c r="B54"/>
      <c r="C54"/>
      <c r="D54"/>
      <c r="E54"/>
      <c r="F54"/>
      <c r="G54"/>
      <c r="H54"/>
      <c r="M54"/>
      <c r="N54"/>
    </row>
    <row r="77" spans="9:63" x14ac:dyDescent="0.25">
      <c r="I77" s="94"/>
      <c r="J77" s="94"/>
      <c r="K77" s="94"/>
      <c r="L77" s="94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</row>
    <row r="78" spans="9:63" x14ac:dyDescent="0.25">
      <c r="I78" s="94"/>
      <c r="J78" s="94"/>
      <c r="K78" s="94"/>
      <c r="L78" s="94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</row>
    <row r="84" spans="1:63" x14ac:dyDescent="0.25">
      <c r="A84" s="95" t="s">
        <v>113</v>
      </c>
      <c r="B84" s="96" t="s">
        <v>72</v>
      </c>
      <c r="C84" s="97">
        <v>477.78</v>
      </c>
      <c r="D84" s="97"/>
      <c r="E84" s="98"/>
      <c r="F84" s="99">
        <v>477.78</v>
      </c>
      <c r="G84" s="99" t="e">
        <v>#REF!</v>
      </c>
      <c r="H84" s="100">
        <v>1050</v>
      </c>
      <c r="I84" s="56" t="s">
        <v>113</v>
      </c>
      <c r="J84" s="56" t="s">
        <v>72</v>
      </c>
      <c r="M84" s="98"/>
      <c r="N84" s="98"/>
      <c r="O84" s="98"/>
      <c r="P84" s="98"/>
      <c r="Q84" s="98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</row>
    <row r="85" spans="1:63" x14ac:dyDescent="0.25">
      <c r="A85" s="84"/>
      <c r="B85" s="96" t="s">
        <v>73</v>
      </c>
      <c r="C85" s="97">
        <v>437.02</v>
      </c>
      <c r="D85" s="97"/>
      <c r="E85" s="98"/>
      <c r="F85" s="101">
        <v>437.02</v>
      </c>
      <c r="G85" s="99" t="e">
        <v>#REF!</v>
      </c>
      <c r="H85" s="100">
        <v>1050</v>
      </c>
      <c r="I85" s="56" t="s">
        <v>113</v>
      </c>
      <c r="J85" s="56" t="s">
        <v>73</v>
      </c>
      <c r="M85" s="98"/>
      <c r="N85" s="98"/>
      <c r="O85" s="98"/>
      <c r="P85" s="98"/>
      <c r="Q85" s="98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</row>
    <row r="86" spans="1:63" x14ac:dyDescent="0.25">
      <c r="A86" s="84"/>
      <c r="B86" s="96" t="s">
        <v>74</v>
      </c>
      <c r="C86" s="97">
        <v>362.66</v>
      </c>
      <c r="D86" s="97"/>
      <c r="E86" s="98"/>
      <c r="F86" s="101">
        <v>362.66</v>
      </c>
      <c r="G86" s="99" t="e">
        <v>#REF!</v>
      </c>
      <c r="H86" s="100">
        <v>1050</v>
      </c>
      <c r="I86" s="56" t="s">
        <v>113</v>
      </c>
      <c r="J86" s="56" t="s">
        <v>74</v>
      </c>
      <c r="M86" s="98"/>
      <c r="N86" s="98"/>
      <c r="O86" s="98"/>
      <c r="P86" s="98"/>
      <c r="Q86" s="98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</row>
    <row r="87" spans="1:63" x14ac:dyDescent="0.25">
      <c r="A87" s="84"/>
      <c r="B87" s="96" t="s">
        <v>114</v>
      </c>
      <c r="C87" s="97">
        <v>322.82</v>
      </c>
      <c r="D87" s="97"/>
      <c r="E87" s="98"/>
      <c r="F87" s="97"/>
      <c r="G87" s="99" t="e">
        <v>#REF!</v>
      </c>
      <c r="H87" s="100">
        <v>1050</v>
      </c>
      <c r="I87" s="56" t="s">
        <v>113</v>
      </c>
      <c r="J87" s="56" t="s">
        <v>114</v>
      </c>
      <c r="M87" s="98"/>
      <c r="N87" s="98"/>
      <c r="O87" s="98"/>
      <c r="P87" s="98"/>
      <c r="Q87" s="98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5A383E-03AA-4826-A18B-759187120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D68D13-450C-4BE1-94DC-A7F900994BFC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60a86061-f1e0-424f-8408-c380001360a9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3D5D3F-C7AF-44E5-AD87-3015BD111D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Grafikoni</vt:lpstr>
      </vt:variant>
      <vt:variant>
        <vt:i4>1</vt:i4>
      </vt:variant>
    </vt:vector>
  </HeadingPairs>
  <TitlesOfParts>
    <vt:vector size="5" baseType="lpstr">
      <vt:lpstr>RSEE_razredi</vt:lpstr>
      <vt:lpstr>Regresijske krivulje</vt:lpstr>
      <vt:lpstr>RSEE</vt:lpstr>
      <vt:lpstr>RSEE - sumarno2016</vt:lpstr>
      <vt:lpstr>Graf_PrimerjavaRSEE</vt:lpstr>
    </vt:vector>
  </TitlesOfParts>
  <Company>Institut "Jožef Stefan" - CEU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Stane Merse</dc:creator>
  <cp:lastModifiedBy>Alenka Topolovec Virant</cp:lastModifiedBy>
  <dcterms:created xsi:type="dcterms:W3CDTF">2016-12-14T09:03:58Z</dcterms:created>
  <dcterms:modified xsi:type="dcterms:W3CDTF">2018-12-12T08:04:30Z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