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3.xml" ContentType="application/vnd.openxmlformats-officedocument.drawing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Moji dokumenti\Javni poziv junij 2019\"/>
    </mc:Choice>
  </mc:AlternateContent>
  <workbookProtection workbookAlgorithmName="SHA-512" workbookHashValue="4Hxx0dQU+ueA+5iWKmRtPdnjKOU81uYm2TtlXWe3I2aGrBmqHxBRFvcEWBDJfUDQ0HHVhRQJm4iJOwUzQPVRdg==" workbookSaltValue="5U8M/geRYFnuIgLn8m1sJQ==" workbookSpinCount="100000" lockStructure="1"/>
  <bookViews>
    <workbookView xWindow="0" yWindow="0" windowWidth="25200" windowHeight="11325" firstSheet="1" activeTab="1"/>
  </bookViews>
  <sheets>
    <sheet name="RSEE_razredi" sheetId="1" state="hidden" r:id="rId1"/>
    <sheet name="Regresijske krivulje" sheetId="2" r:id="rId2"/>
    <sheet name="RSEE" sheetId="3" state="hidden" r:id="rId3"/>
    <sheet name="Graf_PrimerjavaRSEE" sheetId="6" state="hidden" r:id="rId4"/>
    <sheet name="RSEE - sumarno2016" sheetId="4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2" l="1"/>
  <c r="I14" i="1" l="1"/>
  <c r="K14" i="1"/>
  <c r="C9" i="1" l="1"/>
  <c r="N64" i="2" l="1"/>
  <c r="N65" i="2" s="1"/>
  <c r="N66" i="2" l="1"/>
  <c r="N67" i="2" l="1"/>
  <c r="N68" i="2" l="1"/>
  <c r="N69" i="2" l="1"/>
  <c r="N70" i="2" l="1"/>
  <c r="N71" i="2" l="1"/>
  <c r="N72" i="2" l="1"/>
  <c r="N73" i="2" l="1"/>
  <c r="N74" i="2" l="1"/>
  <c r="N75" i="2" l="1"/>
  <c r="N76" i="2" l="1"/>
  <c r="N77" i="2" l="1"/>
  <c r="N78" i="2" l="1"/>
  <c r="N79" i="2" l="1"/>
  <c r="N80" i="2" l="1"/>
  <c r="N81" i="2" l="1"/>
  <c r="N82" i="2" l="1"/>
  <c r="N83" i="2" l="1"/>
  <c r="N84" i="2" l="1"/>
  <c r="N85" i="2" l="1"/>
  <c r="N86" i="2" l="1"/>
  <c r="N87" i="2" l="1"/>
  <c r="N88" i="2" l="1"/>
  <c r="N89" i="2" l="1"/>
  <c r="N90" i="2" l="1"/>
  <c r="N91" i="2" l="1"/>
  <c r="N92" i="2" l="1"/>
  <c r="N93" i="2" l="1"/>
  <c r="N94" i="2" l="1"/>
  <c r="N95" i="2" l="1"/>
  <c r="N96" i="2" l="1"/>
  <c r="N97" i="2" l="1"/>
  <c r="N98" i="2" l="1"/>
  <c r="N29" i="1" l="1"/>
  <c r="O29" i="1" l="1"/>
  <c r="M29" i="1"/>
  <c r="F30" i="1"/>
  <c r="E30" i="1"/>
  <c r="D30" i="1"/>
  <c r="K17" i="1"/>
  <c r="J17" i="1"/>
  <c r="D15" i="3" s="1"/>
  <c r="K16" i="1"/>
  <c r="E14" i="3" s="1"/>
  <c r="I16" i="1"/>
  <c r="J16" i="1"/>
  <c r="K13" i="1"/>
  <c r="J13" i="1"/>
  <c r="D11" i="3" s="1"/>
  <c r="I13" i="1"/>
  <c r="C11" i="3" s="1"/>
  <c r="I12" i="1"/>
  <c r="K11" i="1"/>
  <c r="I11" i="1"/>
  <c r="I10" i="1"/>
  <c r="C8" i="3" s="1"/>
  <c r="I9" i="1"/>
  <c r="K8" i="1"/>
  <c r="J8" i="1"/>
  <c r="I8" i="1"/>
  <c r="C6" i="3" s="1"/>
  <c r="J6" i="1"/>
  <c r="K6" i="1"/>
  <c r="I6" i="1"/>
  <c r="C4" i="3" s="1"/>
  <c r="H65" i="2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B65" i="2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H64" i="2"/>
  <c r="B64" i="2"/>
  <c r="Q35" i="2"/>
  <c r="P35" i="2"/>
  <c r="Q32" i="2"/>
  <c r="P32" i="2"/>
  <c r="O32" i="2"/>
  <c r="O35" i="2" s="1"/>
  <c r="W23" i="2"/>
  <c r="W26" i="2" s="1"/>
  <c r="V23" i="2"/>
  <c r="V26" i="2" s="1"/>
  <c r="U23" i="2"/>
  <c r="U26" i="2" s="1"/>
  <c r="Q23" i="2"/>
  <c r="Q26" i="2" s="1"/>
  <c r="P23" i="2"/>
  <c r="P26" i="2" s="1"/>
  <c r="O23" i="2"/>
  <c r="O26" i="2" s="1"/>
  <c r="K23" i="2"/>
  <c r="K26" i="2" s="1"/>
  <c r="J23" i="2"/>
  <c r="J26" i="2" s="1"/>
  <c r="I23" i="2"/>
  <c r="I26" i="2" s="1"/>
  <c r="E23" i="2"/>
  <c r="E26" i="2" s="1"/>
  <c r="D23" i="2"/>
  <c r="D26" i="2" s="1"/>
  <c r="C23" i="2"/>
  <c r="C26" i="2" s="1"/>
  <c r="W22" i="2"/>
  <c r="W24" i="2" s="1"/>
  <c r="W25" i="2" s="1"/>
  <c r="V22" i="2"/>
  <c r="V24" i="2" s="1"/>
  <c r="Q22" i="2"/>
  <c r="Q24" i="2" s="1"/>
  <c r="P22" i="2"/>
  <c r="P24" i="2" s="1"/>
  <c r="D22" i="2"/>
  <c r="D60" i="2" s="1"/>
  <c r="E15" i="3"/>
  <c r="C15" i="3"/>
  <c r="C14" i="3"/>
  <c r="E12" i="3"/>
  <c r="C12" i="3"/>
  <c r="E11" i="3"/>
  <c r="C10" i="3"/>
  <c r="C22" i="2" l="1"/>
  <c r="C53" i="2" s="1"/>
  <c r="C7" i="3"/>
  <c r="AN49" i="2"/>
  <c r="AN57" i="2"/>
  <c r="AN65" i="2"/>
  <c r="AN73" i="2"/>
  <c r="AN81" i="2"/>
  <c r="AN89" i="2"/>
  <c r="AN97" i="2"/>
  <c r="AN105" i="2"/>
  <c r="AN50" i="2"/>
  <c r="AN74" i="2"/>
  <c r="AN98" i="2"/>
  <c r="AN90" i="2"/>
  <c r="AN51" i="2"/>
  <c r="AN59" i="2"/>
  <c r="AN67" i="2"/>
  <c r="AN75" i="2"/>
  <c r="AN83" i="2"/>
  <c r="AN91" i="2"/>
  <c r="AN99" i="2"/>
  <c r="AN107" i="2"/>
  <c r="AN52" i="2"/>
  <c r="AN60" i="2"/>
  <c r="AN76" i="2"/>
  <c r="AN84" i="2"/>
  <c r="AN92" i="2"/>
  <c r="AN100" i="2"/>
  <c r="AN108" i="2"/>
  <c r="AN68" i="2"/>
  <c r="AN53" i="2"/>
  <c r="AN61" i="2"/>
  <c r="AN69" i="2"/>
  <c r="AN77" i="2"/>
  <c r="AN85" i="2"/>
  <c r="AN93" i="2"/>
  <c r="AN101" i="2"/>
  <c r="AN109" i="2"/>
  <c r="AN63" i="2"/>
  <c r="AN71" i="2"/>
  <c r="AN87" i="2"/>
  <c r="AN103" i="2"/>
  <c r="AN54" i="2"/>
  <c r="AN62" i="2"/>
  <c r="AN70" i="2"/>
  <c r="AN78" i="2"/>
  <c r="AN86" i="2"/>
  <c r="AN94" i="2"/>
  <c r="AN102" i="2"/>
  <c r="AN48" i="2"/>
  <c r="AN55" i="2"/>
  <c r="AN79" i="2"/>
  <c r="AN95" i="2"/>
  <c r="AN56" i="2"/>
  <c r="AN64" i="2"/>
  <c r="AN72" i="2"/>
  <c r="AN80" i="2"/>
  <c r="AN88" i="2"/>
  <c r="AN96" i="2"/>
  <c r="AN104" i="2"/>
  <c r="AN58" i="2"/>
  <c r="AN66" i="2"/>
  <c r="AN82" i="2"/>
  <c r="AN106" i="2"/>
  <c r="I7" i="1"/>
  <c r="C5" i="3" s="1"/>
  <c r="AL54" i="2"/>
  <c r="AL48" i="2"/>
  <c r="AL49" i="2"/>
  <c r="AL50" i="2"/>
  <c r="AL52" i="2"/>
  <c r="AL51" i="2"/>
  <c r="AL53" i="2"/>
  <c r="AM52" i="2"/>
  <c r="AM54" i="2"/>
  <c r="AM50" i="2"/>
  <c r="AM49" i="2"/>
  <c r="AM51" i="2"/>
  <c r="AM53" i="2"/>
  <c r="AM48" i="2"/>
  <c r="J7" i="1"/>
  <c r="D5" i="3" s="1"/>
  <c r="AL61" i="2"/>
  <c r="AL55" i="2"/>
  <c r="AL57" i="2"/>
  <c r="AL58" i="2"/>
  <c r="AL59" i="2"/>
  <c r="AL56" i="2"/>
  <c r="AL60" i="2"/>
  <c r="AL62" i="2"/>
  <c r="K7" i="1"/>
  <c r="E5" i="3" s="1"/>
  <c r="AL68" i="2"/>
  <c r="AL76" i="2"/>
  <c r="AL84" i="2"/>
  <c r="AL92" i="2"/>
  <c r="AL100" i="2"/>
  <c r="AL108" i="2"/>
  <c r="AL69" i="2"/>
  <c r="AL85" i="2"/>
  <c r="AL109" i="2"/>
  <c r="AL79" i="2"/>
  <c r="AL101" i="2"/>
  <c r="AL70" i="2"/>
  <c r="AL78" i="2"/>
  <c r="AL86" i="2"/>
  <c r="AL94" i="2"/>
  <c r="AL102" i="2"/>
  <c r="AL63" i="2"/>
  <c r="AL71" i="2"/>
  <c r="AL87" i="2"/>
  <c r="AL64" i="2"/>
  <c r="AL72" i="2"/>
  <c r="AL80" i="2"/>
  <c r="AL88" i="2"/>
  <c r="AL96" i="2"/>
  <c r="AL104" i="2"/>
  <c r="AL74" i="2"/>
  <c r="AL90" i="2"/>
  <c r="AL106" i="2"/>
  <c r="AL103" i="2"/>
  <c r="AL65" i="2"/>
  <c r="AL73" i="2"/>
  <c r="AL81" i="2"/>
  <c r="AL89" i="2"/>
  <c r="AL97" i="2"/>
  <c r="AL105" i="2"/>
  <c r="AL66" i="2"/>
  <c r="AL82" i="2"/>
  <c r="AL98" i="2"/>
  <c r="AL67" i="2"/>
  <c r="AL75" i="2"/>
  <c r="AL83" i="2"/>
  <c r="AL91" i="2"/>
  <c r="AL99" i="2"/>
  <c r="AL107" i="2"/>
  <c r="AL77" i="2"/>
  <c r="AL93" i="2"/>
  <c r="AL95" i="2"/>
  <c r="E9" i="3"/>
  <c r="AM66" i="2"/>
  <c r="AM74" i="2"/>
  <c r="AM82" i="2"/>
  <c r="AM90" i="2"/>
  <c r="AM98" i="2"/>
  <c r="AM106" i="2"/>
  <c r="AM67" i="2"/>
  <c r="AM83" i="2"/>
  <c r="AM99" i="2"/>
  <c r="AM68" i="2"/>
  <c r="AM76" i="2"/>
  <c r="AM84" i="2"/>
  <c r="AM92" i="2"/>
  <c r="AM100" i="2"/>
  <c r="AM108" i="2"/>
  <c r="AM69" i="2"/>
  <c r="AM77" i="2"/>
  <c r="AM85" i="2"/>
  <c r="AM93" i="2"/>
  <c r="AM109" i="2"/>
  <c r="AM101" i="2"/>
  <c r="AM70" i="2"/>
  <c r="AM78" i="2"/>
  <c r="AM86" i="2"/>
  <c r="AM94" i="2"/>
  <c r="AM102" i="2"/>
  <c r="AM63" i="2"/>
  <c r="AM72" i="2"/>
  <c r="AM88" i="2"/>
  <c r="AM104" i="2"/>
  <c r="AM71" i="2"/>
  <c r="AM79" i="2"/>
  <c r="AM87" i="2"/>
  <c r="AM95" i="2"/>
  <c r="AM103" i="2"/>
  <c r="AM64" i="2"/>
  <c r="AM80" i="2"/>
  <c r="AM96" i="2"/>
  <c r="AM65" i="2"/>
  <c r="AM73" i="2"/>
  <c r="AM81" i="2"/>
  <c r="AM89" i="2"/>
  <c r="AM97" i="2"/>
  <c r="AM105" i="2"/>
  <c r="AM75" i="2"/>
  <c r="AM91" i="2"/>
  <c r="AM107" i="2"/>
  <c r="E22" i="2"/>
  <c r="D67" i="2" s="1"/>
  <c r="K22" i="2"/>
  <c r="K24" i="2" s="1"/>
  <c r="K25" i="2" s="1"/>
  <c r="J22" i="2"/>
  <c r="J24" i="2" s="1"/>
  <c r="I22" i="2"/>
  <c r="J49" i="2" s="1"/>
  <c r="C9" i="3"/>
  <c r="D29" i="1"/>
  <c r="D24" i="2"/>
  <c r="D25" i="2" s="1"/>
  <c r="P25" i="2"/>
  <c r="Q25" i="2"/>
  <c r="V25" i="2"/>
  <c r="D14" i="3"/>
  <c r="C51" i="2"/>
  <c r="C48" i="2"/>
  <c r="C49" i="2"/>
  <c r="D52" i="2"/>
  <c r="C52" i="2" l="1"/>
  <c r="C50" i="2"/>
  <c r="C24" i="2"/>
  <c r="C25" i="2" s="1"/>
  <c r="E24" i="2"/>
  <c r="E29" i="1"/>
  <c r="D31" i="1"/>
  <c r="I24" i="2"/>
  <c r="I25" i="2" s="1"/>
  <c r="J60" i="2"/>
  <c r="J25" i="2"/>
  <c r="I49" i="2"/>
  <c r="J67" i="2"/>
  <c r="I48" i="2"/>
  <c r="E25" i="2" l="1"/>
  <c r="C14" i="2" s="1"/>
  <c r="C13" i="2" s="1"/>
  <c r="F29" i="1"/>
  <c r="F31" i="1" s="1"/>
  <c r="E31" i="1"/>
  <c r="I14" i="2"/>
  <c r="I13" i="2" s="1"/>
  <c r="I52" i="2" s="1"/>
  <c r="C93" i="2" l="1"/>
  <c r="C7" i="2"/>
  <c r="C8" i="2" s="1"/>
  <c r="I90" i="2"/>
  <c r="I98" i="2"/>
  <c r="I73" i="2"/>
  <c r="I68" i="2"/>
  <c r="I56" i="2"/>
  <c r="I86" i="2"/>
  <c r="I95" i="2"/>
  <c r="I77" i="2"/>
  <c r="I79" i="2"/>
  <c r="I72" i="2"/>
  <c r="I74" i="2"/>
  <c r="I87" i="2"/>
  <c r="I64" i="2"/>
  <c r="I76" i="2"/>
  <c r="I65" i="2"/>
  <c r="I62" i="2"/>
  <c r="I88" i="2"/>
  <c r="I70" i="2"/>
  <c r="I61" i="2"/>
  <c r="I69" i="2"/>
  <c r="I89" i="2"/>
  <c r="I66" i="2"/>
  <c r="I82" i="2"/>
  <c r="I93" i="2"/>
  <c r="I75" i="2"/>
  <c r="I54" i="2"/>
  <c r="I58" i="2"/>
  <c r="I85" i="2"/>
  <c r="I71" i="2"/>
  <c r="I91" i="2"/>
  <c r="I51" i="2"/>
  <c r="I84" i="2"/>
  <c r="I63" i="2"/>
  <c r="I92" i="2"/>
  <c r="I53" i="2"/>
  <c r="I81" i="2"/>
  <c r="I97" i="2"/>
  <c r="I55" i="2"/>
  <c r="I78" i="2"/>
  <c r="I94" i="2"/>
  <c r="I99" i="2"/>
  <c r="I57" i="2"/>
  <c r="I83" i="2"/>
  <c r="I8" i="2"/>
  <c r="I59" i="2"/>
  <c r="I80" i="2"/>
  <c r="I96" i="2"/>
  <c r="I60" i="2"/>
  <c r="I67" i="2"/>
  <c r="I50" i="2"/>
  <c r="C86" i="2"/>
  <c r="C98" i="2"/>
  <c r="C54" i="2"/>
  <c r="C59" i="2"/>
  <c r="C63" i="2"/>
  <c r="C97" i="2"/>
  <c r="C58" i="2"/>
  <c r="C68" i="2"/>
  <c r="C79" i="2"/>
  <c r="C99" i="2"/>
  <c r="C70" i="2"/>
  <c r="C81" i="2"/>
  <c r="C84" i="2"/>
  <c r="C83" i="2"/>
  <c r="C55" i="2"/>
  <c r="C95" i="2"/>
  <c r="C82" i="2"/>
  <c r="C61" i="2"/>
  <c r="C72" i="2"/>
  <c r="C88" i="2"/>
  <c r="C62" i="2"/>
  <c r="C69" i="2"/>
  <c r="C85" i="2"/>
  <c r="C57" i="2"/>
  <c r="C64" i="2"/>
  <c r="C76" i="2"/>
  <c r="C92" i="2"/>
  <c r="C67" i="2"/>
  <c r="C73" i="2"/>
  <c r="C89" i="2"/>
  <c r="C90" i="2"/>
  <c r="C87" i="2"/>
  <c r="C66" i="2"/>
  <c r="C78" i="2"/>
  <c r="C94" i="2"/>
  <c r="C56" i="2"/>
  <c r="C75" i="2"/>
  <c r="C91" i="2"/>
  <c r="C74" i="2"/>
  <c r="C65" i="2"/>
  <c r="C71" i="2"/>
  <c r="C80" i="2"/>
  <c r="C96" i="2"/>
  <c r="C60" i="2"/>
  <c r="C77" i="2"/>
  <c r="J11" i="1" l="1"/>
  <c r="AM59" i="2" l="1"/>
  <c r="AM60" i="2"/>
  <c r="AM61" i="2"/>
  <c r="AM62" i="2"/>
  <c r="AM55" i="2"/>
  <c r="D9" i="3"/>
  <c r="AM56" i="2"/>
  <c r="AM57" i="2"/>
  <c r="AM58" i="2"/>
  <c r="L29" i="1" l="1"/>
  <c r="U22" i="2" l="1"/>
  <c r="D19" i="3"/>
  <c r="U24" i="2" l="1"/>
  <c r="P48" i="2"/>
  <c r="U25" i="2" l="1"/>
  <c r="U14" i="2" s="1"/>
  <c r="U13" i="2" s="1"/>
  <c r="P74" i="2" l="1"/>
  <c r="P64" i="2"/>
  <c r="P100" i="2"/>
  <c r="P108" i="2"/>
  <c r="P51" i="2"/>
  <c r="P61" i="2"/>
  <c r="P85" i="2"/>
  <c r="P69" i="2"/>
  <c r="P88" i="2"/>
  <c r="P70" i="2"/>
  <c r="P65" i="2"/>
  <c r="P104" i="2"/>
  <c r="P50" i="2"/>
  <c r="P107" i="2"/>
  <c r="P81" i="2"/>
  <c r="P56" i="2"/>
  <c r="P86" i="2"/>
  <c r="P67" i="2"/>
  <c r="P76" i="2"/>
  <c r="P87" i="2"/>
  <c r="P59" i="2"/>
  <c r="P71" i="2"/>
  <c r="P54" i="2"/>
  <c r="P84" i="2"/>
  <c r="P89" i="2"/>
  <c r="P92" i="2"/>
  <c r="P101" i="2"/>
  <c r="P75" i="2"/>
  <c r="P102" i="2"/>
  <c r="P97" i="2"/>
  <c r="P66" i="2"/>
  <c r="P83" i="2"/>
  <c r="P109" i="2"/>
  <c r="P52" i="2"/>
  <c r="P57" i="2"/>
  <c r="P53" i="2"/>
  <c r="P93" i="2"/>
  <c r="P80" i="2"/>
  <c r="P105" i="2"/>
  <c r="P79" i="2"/>
  <c r="P72" i="2"/>
  <c r="P55" i="2"/>
  <c r="P62" i="2"/>
  <c r="P96" i="2"/>
  <c r="P77" i="2"/>
  <c r="P103" i="2"/>
  <c r="P58" i="2"/>
  <c r="P63" i="2"/>
  <c r="P82" i="2"/>
  <c r="P94" i="2"/>
  <c r="P91" i="2"/>
  <c r="P73" i="2"/>
  <c r="P49" i="2"/>
  <c r="U7" i="2"/>
  <c r="P78" i="2"/>
  <c r="P68" i="2"/>
  <c r="P98" i="2"/>
  <c r="P95" i="2"/>
  <c r="P90" i="2"/>
  <c r="P99" i="2"/>
  <c r="P106" i="2"/>
  <c r="P60" i="2"/>
  <c r="K15" i="1" l="1"/>
  <c r="E13" i="3" s="1"/>
  <c r="I15" i="1"/>
  <c r="C13" i="3" s="1"/>
  <c r="J15" i="1"/>
  <c r="D13" i="3" s="1"/>
  <c r="H22" i="1" l="1"/>
  <c r="L21" i="1"/>
  <c r="J22" i="1" l="1"/>
  <c r="Q31" i="2"/>
  <c r="Q33" i="2" s="1"/>
  <c r="N21" i="1"/>
  <c r="D20" i="3"/>
  <c r="O31" i="2"/>
  <c r="G22" i="1"/>
  <c r="M30" i="1"/>
  <c r="L22" i="1"/>
  <c r="M31" i="1" s="1"/>
  <c r="P31" i="2"/>
  <c r="P33" i="2" s="1"/>
  <c r="I22" i="1"/>
  <c r="M21" i="1"/>
  <c r="L30" i="1" l="1"/>
  <c r="K22" i="1"/>
  <c r="Q48" i="2"/>
  <c r="O33" i="2"/>
  <c r="N30" i="1"/>
  <c r="M22" i="1"/>
  <c r="N31" i="1" s="1"/>
  <c r="P34" i="2"/>
  <c r="Q34" i="2"/>
  <c r="N22" i="1"/>
  <c r="O31" i="1" s="1"/>
  <c r="O30" i="1"/>
  <c r="O34" i="2" l="1"/>
  <c r="P14" i="2" s="1"/>
  <c r="V14" i="2" s="1"/>
  <c r="D22" i="3"/>
  <c r="L31" i="1"/>
  <c r="Q49" i="2"/>
  <c r="S48" i="2"/>
  <c r="S49" i="2" l="1"/>
  <c r="P13" i="2"/>
  <c r="O8" i="2" s="1"/>
  <c r="Q84" i="2" l="1"/>
  <c r="Q99" i="2"/>
  <c r="Q92" i="2"/>
  <c r="Q73" i="2"/>
  <c r="Q79" i="2"/>
  <c r="Q108" i="2"/>
  <c r="Q74" i="2"/>
  <c r="Q83" i="2"/>
  <c r="Q61" i="2"/>
  <c r="Q50" i="2"/>
  <c r="Q60" i="2"/>
  <c r="Q67" i="2"/>
  <c r="Q103" i="2"/>
  <c r="Q53" i="2"/>
  <c r="Q70" i="2"/>
  <c r="Q59" i="2"/>
  <c r="V13" i="2"/>
  <c r="U8" i="2" s="1"/>
  <c r="U9" i="2" s="1"/>
  <c r="U10" i="2" s="1"/>
  <c r="Q102" i="2"/>
  <c r="Q62" i="2"/>
  <c r="Q54" i="2"/>
  <c r="Q81" i="2"/>
  <c r="Q71" i="2"/>
  <c r="Q68" i="2"/>
  <c r="Q52" i="2"/>
  <c r="Q89" i="2"/>
  <c r="Q66" i="2"/>
  <c r="Q64" i="2"/>
  <c r="Q57" i="2"/>
  <c r="Q95" i="2"/>
  <c r="Q93" i="2"/>
  <c r="Q96" i="2"/>
  <c r="Q86" i="2"/>
  <c r="Q105" i="2"/>
  <c r="Q94" i="2"/>
  <c r="Q97" i="2"/>
  <c r="Q72" i="2"/>
  <c r="Q100" i="2"/>
  <c r="Q88" i="2"/>
  <c r="Q63" i="2"/>
  <c r="Q77" i="2"/>
  <c r="Q87" i="2"/>
  <c r="Q56" i="2"/>
  <c r="Q75" i="2"/>
  <c r="Q101" i="2"/>
  <c r="Q90" i="2"/>
  <c r="Q98" i="2"/>
  <c r="Q65" i="2"/>
  <c r="Q82" i="2"/>
  <c r="Q51" i="2"/>
  <c r="Q106" i="2"/>
  <c r="Q104" i="2"/>
  <c r="Q91" i="2"/>
  <c r="Q55" i="2"/>
  <c r="Q85" i="2"/>
  <c r="Q76" i="2"/>
  <c r="Q58" i="2"/>
  <c r="Q80" i="2"/>
  <c r="Q78" i="2"/>
  <c r="Q69" i="2"/>
  <c r="Q107" i="2"/>
  <c r="Q109" i="2"/>
  <c r="S65" i="2" l="1"/>
  <c r="S93" i="2"/>
  <c r="S71" i="2"/>
  <c r="S53" i="2"/>
  <c r="S74" i="2"/>
  <c r="S85" i="2"/>
  <c r="S90" i="2"/>
  <c r="S100" i="2"/>
  <c r="S107" i="2"/>
  <c r="S101" i="2"/>
  <c r="S72" i="2"/>
  <c r="S57" i="2"/>
  <c r="S54" i="2"/>
  <c r="S67" i="2"/>
  <c r="S79" i="2"/>
  <c r="S76" i="2"/>
  <c r="S68" i="2"/>
  <c r="S98" i="2"/>
  <c r="S81" i="2"/>
  <c r="S91" i="2"/>
  <c r="S69" i="2"/>
  <c r="S104" i="2"/>
  <c r="S75" i="2"/>
  <c r="S97" i="2"/>
  <c r="S64" i="2"/>
  <c r="S62" i="2"/>
  <c r="S60" i="2"/>
  <c r="S73" i="2"/>
  <c r="S70" i="2"/>
  <c r="S109" i="2"/>
  <c r="S108" i="2"/>
  <c r="S106" i="2"/>
  <c r="S94" i="2"/>
  <c r="S66" i="2"/>
  <c r="S102" i="2"/>
  <c r="S92" i="2"/>
  <c r="S96" i="2"/>
  <c r="S88" i="2"/>
  <c r="S95" i="2"/>
  <c r="S78" i="2"/>
  <c r="S80" i="2"/>
  <c r="S51" i="2"/>
  <c r="S87" i="2"/>
  <c r="S105" i="2"/>
  <c r="S89" i="2"/>
  <c r="S50" i="2"/>
  <c r="S99" i="2"/>
  <c r="S63" i="2"/>
  <c r="S83" i="2"/>
  <c r="S55" i="2"/>
  <c r="S103" i="2"/>
  <c r="S56" i="2"/>
  <c r="S58" i="2"/>
  <c r="S82" i="2"/>
  <c r="S77" i="2"/>
  <c r="S86" i="2"/>
  <c r="S52" i="2"/>
  <c r="S59" i="2"/>
  <c r="S61" i="2"/>
  <c r="S84" i="2"/>
  <c r="D18" i="3" l="1"/>
  <c r="O22" i="2"/>
  <c r="K21" i="1"/>
  <c r="D21" i="3" s="1"/>
  <c r="O48" i="2" l="1"/>
  <c r="O24" i="2"/>
  <c r="O25" i="2" s="1"/>
  <c r="O14" i="2" s="1"/>
  <c r="O13" i="2" s="1"/>
  <c r="O7" i="2" l="1"/>
  <c r="O9" i="2" s="1"/>
  <c r="O10" i="2" s="1"/>
  <c r="O55" i="2"/>
  <c r="R55" i="2" s="1"/>
  <c r="O92" i="2"/>
  <c r="R92" i="2" s="1"/>
  <c r="O72" i="2"/>
  <c r="R72" i="2" s="1"/>
  <c r="O68" i="2"/>
  <c r="R68" i="2" s="1"/>
  <c r="O73" i="2"/>
  <c r="R73" i="2" s="1"/>
  <c r="O52" i="2"/>
  <c r="R52" i="2" s="1"/>
  <c r="O90" i="2"/>
  <c r="R90" i="2" s="1"/>
  <c r="O93" i="2"/>
  <c r="R93" i="2" s="1"/>
  <c r="O62" i="2"/>
  <c r="R62" i="2" s="1"/>
  <c r="O71" i="2"/>
  <c r="R71" i="2" s="1"/>
  <c r="O89" i="2"/>
  <c r="R89" i="2" s="1"/>
  <c r="O53" i="2"/>
  <c r="R53" i="2" s="1"/>
  <c r="O50" i="2"/>
  <c r="R50" i="2" s="1"/>
  <c r="O79" i="2"/>
  <c r="R79" i="2" s="1"/>
  <c r="O96" i="2"/>
  <c r="R96" i="2" s="1"/>
  <c r="O101" i="2"/>
  <c r="R101" i="2" s="1"/>
  <c r="O97" i="2"/>
  <c r="R97" i="2" s="1"/>
  <c r="O67" i="2"/>
  <c r="R67" i="2" s="1"/>
  <c r="O103" i="2"/>
  <c r="R103" i="2" s="1"/>
  <c r="O75" i="2"/>
  <c r="R75" i="2" s="1"/>
  <c r="O108" i="2"/>
  <c r="R108" i="2" s="1"/>
  <c r="O76" i="2"/>
  <c r="R76" i="2" s="1"/>
  <c r="O107" i="2"/>
  <c r="R107" i="2" s="1"/>
  <c r="O82" i="2"/>
  <c r="R82" i="2" s="1"/>
  <c r="O63" i="2"/>
  <c r="R63" i="2" s="1"/>
  <c r="O61" i="2"/>
  <c r="R61" i="2" s="1"/>
  <c r="O80" i="2"/>
  <c r="R80" i="2" s="1"/>
  <c r="O100" i="2"/>
  <c r="R100" i="2" s="1"/>
  <c r="O81" i="2"/>
  <c r="R81" i="2" s="1"/>
  <c r="O84" i="2"/>
  <c r="R84" i="2" s="1"/>
  <c r="O98" i="2"/>
  <c r="R98" i="2" s="1"/>
  <c r="O85" i="2"/>
  <c r="R85" i="2" s="1"/>
  <c r="O88" i="2"/>
  <c r="R88" i="2" s="1"/>
  <c r="O77" i="2"/>
  <c r="R77" i="2" s="1"/>
  <c r="O106" i="2"/>
  <c r="R106" i="2" s="1"/>
  <c r="O109" i="2"/>
  <c r="R109" i="2" s="1"/>
  <c r="O70" i="2"/>
  <c r="R70" i="2" s="1"/>
  <c r="O78" i="2"/>
  <c r="R78" i="2" s="1"/>
  <c r="O104" i="2"/>
  <c r="R104" i="2" s="1"/>
  <c r="O54" i="2"/>
  <c r="R54" i="2" s="1"/>
  <c r="O105" i="2"/>
  <c r="R105" i="2" s="1"/>
  <c r="O58" i="2"/>
  <c r="R58" i="2" s="1"/>
  <c r="O91" i="2"/>
  <c r="R91" i="2" s="1"/>
  <c r="O102" i="2"/>
  <c r="R102" i="2" s="1"/>
  <c r="O94" i="2"/>
  <c r="R94" i="2" s="1"/>
  <c r="O66" i="2"/>
  <c r="R66" i="2" s="1"/>
  <c r="O60" i="2"/>
  <c r="R60" i="2" s="1"/>
  <c r="O83" i="2"/>
  <c r="R83" i="2" s="1"/>
  <c r="O64" i="2"/>
  <c r="R64" i="2" s="1"/>
  <c r="O95" i="2"/>
  <c r="R95" i="2" s="1"/>
  <c r="O65" i="2"/>
  <c r="R65" i="2" s="1"/>
  <c r="O69" i="2"/>
  <c r="R69" i="2" s="1"/>
  <c r="O87" i="2"/>
  <c r="R87" i="2" s="1"/>
  <c r="O51" i="2"/>
  <c r="R51" i="2" s="1"/>
  <c r="O59" i="2"/>
  <c r="R59" i="2" s="1"/>
  <c r="O56" i="2"/>
  <c r="R56" i="2" s="1"/>
  <c r="O57" i="2"/>
  <c r="R57" i="2" s="1"/>
  <c r="O74" i="2"/>
  <c r="R74" i="2" s="1"/>
  <c r="O86" i="2"/>
  <c r="R86" i="2" s="1"/>
  <c r="O99" i="2"/>
  <c r="R99" i="2" s="1"/>
  <c r="O49" i="2"/>
  <c r="R49" i="2" s="1"/>
  <c r="R48" i="2"/>
</calcChain>
</file>

<file path=xl/comments1.xml><?xml version="1.0" encoding="utf-8"?>
<comments xmlns="http://schemas.openxmlformats.org/spreadsheetml/2006/main">
  <authors>
    <author>Stane Merse</author>
  </authors>
  <commentList>
    <comment ref="G1" authorId="0" shapeId="0">
      <text>
        <r>
          <rPr>
            <b/>
            <sz val="9"/>
            <color indexed="81"/>
            <rFont val="Tahoma"/>
            <family val="2"/>
            <charset val="238"/>
          </rPr>
          <t>Stane Merse:</t>
        </r>
        <r>
          <rPr>
            <sz val="9"/>
            <color indexed="81"/>
            <rFont val="Tahoma"/>
            <family val="2"/>
            <charset val="238"/>
          </rPr>
          <t xml:space="preserve">
Popravek vrednosti glede na anlaizo prvega poziva, sicer vrednosti iz leta 2016.</t>
        </r>
      </text>
    </comment>
  </commentList>
</comments>
</file>

<file path=xl/comments2.xml><?xml version="1.0" encoding="utf-8"?>
<comments xmlns="http://schemas.openxmlformats.org/spreadsheetml/2006/main">
  <authors>
    <author>Stane Merse</author>
  </authors>
  <commentList>
    <comment ref="D1" authorId="0" shapeId="0">
      <text>
        <r>
          <rPr>
            <b/>
            <sz val="9"/>
            <color indexed="81"/>
            <rFont val="Tahoma"/>
            <family val="2"/>
            <charset val="238"/>
          </rPr>
          <t>Stane Merse:</t>
        </r>
        <r>
          <rPr>
            <sz val="9"/>
            <color indexed="81"/>
            <rFont val="Tahoma"/>
            <family val="2"/>
            <charset val="238"/>
          </rPr>
          <t xml:space="preserve">
Ker so bili popravki RSEE izelani glede na ponudbene cene iz poziva, se podrobnejši parametri RSEE nios osvežil/določili.</t>
        </r>
      </text>
    </comment>
  </commentList>
</comments>
</file>

<file path=xl/sharedStrings.xml><?xml version="1.0" encoding="utf-8"?>
<sst xmlns="http://schemas.openxmlformats.org/spreadsheetml/2006/main" count="313" uniqueCount="154">
  <si>
    <t>Nespremenljivi del RSEE</t>
  </si>
  <si>
    <t>Spremenljivi del RSEE</t>
  </si>
  <si>
    <t>RSEE SKUPAJ</t>
  </si>
  <si>
    <t>€/MWhel</t>
  </si>
  <si>
    <t>do 50 kW</t>
  </si>
  <si>
    <t xml:space="preserve"> do 1 MW</t>
  </si>
  <si>
    <t>do 10 MW</t>
  </si>
  <si>
    <t>1. Hidroelektrarne</t>
  </si>
  <si>
    <t>2. Vetrne elektrarne</t>
  </si>
  <si>
    <t>3.1 Sončne elektrarne - na stavbah</t>
  </si>
  <si>
    <t>3.2 Sončne elektrarne - samostojni objekti</t>
  </si>
  <si>
    <t>4. Geotermalne elektrarne</t>
  </si>
  <si>
    <t>5.1 Elektrarne na lesno biomaso</t>
  </si>
  <si>
    <t>5.4. Stare elektrarne na lesno biomaso</t>
  </si>
  <si>
    <t>6.1 Bioplinske enote - biomasa</t>
  </si>
  <si>
    <t>6.2 Bioplinske enote - odpadki</t>
  </si>
  <si>
    <t>8. Elektrarne na bioplin iz čistilnih naprav</t>
  </si>
  <si>
    <t>7. Elektrarne na odlagališčni plin</t>
  </si>
  <si>
    <t>9. Elektrarne na biološko razgradljive odpadke</t>
  </si>
  <si>
    <t>Celoletno obratovanje (več kot 4.000 h/leto)</t>
  </si>
  <si>
    <t>10. SPTE na fosilna goriva</t>
  </si>
  <si>
    <t>do 5 MW</t>
  </si>
  <si>
    <t>a</t>
  </si>
  <si>
    <t>b</t>
  </si>
  <si>
    <t>Izračun regresije:</t>
  </si>
  <si>
    <t>NDRS</t>
  </si>
  <si>
    <t>x</t>
  </si>
  <si>
    <t>y</t>
  </si>
  <si>
    <t>ln(x)</t>
  </si>
  <si>
    <t>ln(y)</t>
  </si>
  <si>
    <t>ln(x)*ln(y)</t>
  </si>
  <si>
    <t>(ln(x))^2</t>
  </si>
  <si>
    <r>
      <t>P</t>
    </r>
    <r>
      <rPr>
        <b/>
        <vertAlign val="subscript"/>
        <sz val="11"/>
        <color theme="1"/>
        <rFont val="Calibri"/>
        <family val="2"/>
        <charset val="238"/>
        <scheme val="minor"/>
      </rPr>
      <t>El</t>
    </r>
  </si>
  <si>
    <t>RSEE</t>
  </si>
  <si>
    <t>€/MWh</t>
  </si>
  <si>
    <t>MW</t>
  </si>
  <si>
    <r>
      <t>P</t>
    </r>
    <r>
      <rPr>
        <b/>
        <vertAlign val="subscript"/>
        <sz val="16"/>
        <color theme="1"/>
        <rFont val="Calibri"/>
        <family val="2"/>
        <charset val="238"/>
        <scheme val="minor"/>
      </rPr>
      <t>El</t>
    </r>
    <r>
      <rPr>
        <b/>
        <sz val="16"/>
        <color theme="1"/>
        <rFont val="Calibri"/>
        <family val="2"/>
        <charset val="238"/>
        <scheme val="minor"/>
      </rPr>
      <t xml:space="preserve"> [MW]</t>
    </r>
  </si>
  <si>
    <t>Vnesi nazivno električno moč PN HE:</t>
  </si>
  <si>
    <t>Vnesi nazivno električno moč PN SE:</t>
  </si>
  <si>
    <t>SDRS</t>
  </si>
  <si>
    <t>Vnesi nazivno električno moč PN SPTE:</t>
  </si>
  <si>
    <t>Sezonsko obratovanje (do 4.000 h/leto)</t>
  </si>
  <si>
    <r>
      <t>RSEE = a * P</t>
    </r>
    <r>
      <rPr>
        <b/>
        <vertAlign val="subscript"/>
        <sz val="22"/>
        <color theme="1"/>
        <rFont val="Calibri"/>
        <family val="2"/>
        <charset val="238"/>
        <scheme val="minor"/>
      </rPr>
      <t>El</t>
    </r>
    <r>
      <rPr>
        <b/>
        <vertAlign val="superscript"/>
        <sz val="22"/>
        <color theme="1"/>
        <rFont val="Calibri"/>
        <family val="2"/>
        <charset val="238"/>
        <scheme val="minor"/>
      </rPr>
      <t>b</t>
    </r>
  </si>
  <si>
    <t>OP</t>
  </si>
  <si>
    <t>Referenčna tržna cena električne energije:</t>
  </si>
  <si>
    <t>do 1 MW</t>
  </si>
  <si>
    <t>PN SPTE</t>
  </si>
  <si>
    <t>do 4.000 ur</t>
  </si>
  <si>
    <t>nad 4.000 ur</t>
  </si>
  <si>
    <t>PN OVE      [EUR/MWh]</t>
  </si>
  <si>
    <t>PN SPTE      [EUR/MWh]</t>
  </si>
  <si>
    <r>
      <t>NDRS</t>
    </r>
    <r>
      <rPr>
        <b/>
        <vertAlign val="subscript"/>
        <sz val="11"/>
        <color theme="1"/>
        <rFont val="Arial"/>
        <family val="2"/>
        <charset val="238"/>
      </rPr>
      <t>SPTE</t>
    </r>
  </si>
  <si>
    <r>
      <t>SDRS</t>
    </r>
    <r>
      <rPr>
        <b/>
        <vertAlign val="subscript"/>
        <sz val="11"/>
        <color theme="1"/>
        <rFont val="Arial"/>
        <family val="2"/>
        <charset val="238"/>
      </rPr>
      <t>SPTE</t>
    </r>
  </si>
  <si>
    <r>
      <t>RSEE</t>
    </r>
    <r>
      <rPr>
        <b/>
        <vertAlign val="subscript"/>
        <sz val="11"/>
        <rFont val="Arial"/>
        <family val="2"/>
        <charset val="238"/>
      </rPr>
      <t>SPTE</t>
    </r>
  </si>
  <si>
    <r>
      <t>do 5 kW</t>
    </r>
    <r>
      <rPr>
        <b/>
        <vertAlign val="subscript"/>
        <sz val="9"/>
        <color theme="0"/>
        <rFont val="Calibri"/>
        <family val="2"/>
        <charset val="238"/>
        <scheme val="minor"/>
      </rPr>
      <t>el</t>
    </r>
  </si>
  <si>
    <t>NDRS + SDRS</t>
  </si>
  <si>
    <t>Leto</t>
  </si>
  <si>
    <t>Ref. cena zemelj. Plina (C(B)):</t>
  </si>
  <si>
    <t>KODA</t>
  </si>
  <si>
    <t>Delež izkor. toplote</t>
  </si>
  <si>
    <t>Specifični investicijski stroški (EUR/kWel)</t>
  </si>
  <si>
    <t>Zavar. idr. % invest.</t>
  </si>
  <si>
    <t>Obratovanje % invest.</t>
  </si>
  <si>
    <t>Delo
 št. zaposl.</t>
  </si>
  <si>
    <t>HE01</t>
  </si>
  <si>
    <t>HE02</t>
  </si>
  <si>
    <t>HE03</t>
  </si>
  <si>
    <t>VE01</t>
  </si>
  <si>
    <t>VE02</t>
  </si>
  <si>
    <t>VE03</t>
  </si>
  <si>
    <t>SE11</t>
  </si>
  <si>
    <t>SE12</t>
  </si>
  <si>
    <t>SE13</t>
  </si>
  <si>
    <t>SE21</t>
  </si>
  <si>
    <t>SE22</t>
  </si>
  <si>
    <t>SE23</t>
  </si>
  <si>
    <t>GT01</t>
  </si>
  <si>
    <t>GT02</t>
  </si>
  <si>
    <t>GT03</t>
  </si>
  <si>
    <t>LB11</t>
  </si>
  <si>
    <t>LB12</t>
  </si>
  <si>
    <t>LB13</t>
  </si>
  <si>
    <t>5.4.Stare elektrarne na lesno biomaso</t>
  </si>
  <si>
    <t>LB41</t>
  </si>
  <si>
    <t>LB42</t>
  </si>
  <si>
    <t>LB43</t>
  </si>
  <si>
    <t>BP11</t>
  </si>
  <si>
    <t>BP12</t>
  </si>
  <si>
    <t>BP13</t>
  </si>
  <si>
    <t>BP21</t>
  </si>
  <si>
    <t>BP22</t>
  </si>
  <si>
    <t>BP23</t>
  </si>
  <si>
    <t>7. Elektrarne na bioplin iz čistilnih naprav</t>
  </si>
  <si>
    <t>ČN01</t>
  </si>
  <si>
    <t>ČN02</t>
  </si>
  <si>
    <t>ČN03</t>
  </si>
  <si>
    <t>8. Elektrarne na odlagališčni plin</t>
  </si>
  <si>
    <t>OP01</t>
  </si>
  <si>
    <t>OP02</t>
  </si>
  <si>
    <t>OP03</t>
  </si>
  <si>
    <t>BO01</t>
  </si>
  <si>
    <t>BO02</t>
  </si>
  <si>
    <t>BO03</t>
  </si>
  <si>
    <t>11. SPTE na fosilna goriva (do 4.000 ur)</t>
  </si>
  <si>
    <t>SF11</t>
  </si>
  <si>
    <t>SF12</t>
  </si>
  <si>
    <t>SF13</t>
  </si>
  <si>
    <t>SF14</t>
  </si>
  <si>
    <t>11. SPTE na fosilna goriva (več kot 4.000 ur)</t>
  </si>
  <si>
    <t>SF21</t>
  </si>
  <si>
    <t>SF22</t>
  </si>
  <si>
    <t>SF23</t>
  </si>
  <si>
    <t>SF24</t>
  </si>
  <si>
    <t>Podatek ali podpora ni predvidena</t>
  </si>
  <si>
    <t>3.2 Sončne elektrarne - integrirane</t>
  </si>
  <si>
    <t>SE24</t>
  </si>
  <si>
    <t>€/Sm3</t>
  </si>
  <si>
    <t>Predvidene obratov. ure za tip elektarne</t>
  </si>
  <si>
    <r>
      <t>Izk</t>
    </r>
    <r>
      <rPr>
        <b/>
        <vertAlign val="subscript"/>
        <sz val="11"/>
        <rFont val="Arial"/>
        <family val="2"/>
        <charset val="238"/>
      </rPr>
      <t>el</t>
    </r>
    <r>
      <rPr>
        <b/>
        <sz val="11"/>
        <rFont val="Arial"/>
        <family val="2"/>
        <charset val="238"/>
      </rPr>
      <t xml:space="preserve"> %</t>
    </r>
  </si>
  <si>
    <r>
      <t>Izk</t>
    </r>
    <r>
      <rPr>
        <b/>
        <vertAlign val="subscript"/>
        <sz val="11"/>
        <rFont val="Arial"/>
        <family val="2"/>
        <charset val="238"/>
      </rPr>
      <t>t</t>
    </r>
    <r>
      <rPr>
        <b/>
        <sz val="11"/>
        <rFont val="Arial"/>
        <family val="2"/>
        <charset val="238"/>
      </rPr>
      <t xml:space="preserve"> %</t>
    </r>
  </si>
  <si>
    <t>Tipčna velikost (MW)</t>
  </si>
  <si>
    <t>Vzdrževanje %  invest., (€/MWh)</t>
  </si>
  <si>
    <t>NDRS
 (€/MWh)</t>
  </si>
  <si>
    <t>SDRS
 (€/MWh)</t>
  </si>
  <si>
    <t>RSEE (€/MWh)</t>
  </si>
  <si>
    <t>Cena ZO (€/MWh)</t>
  </si>
  <si>
    <t>Višina OP (€/MWh)</t>
  </si>
  <si>
    <t>Pel</t>
  </si>
  <si>
    <t>Krivulja KNDRS</t>
  </si>
  <si>
    <t>RSEE razr.</t>
  </si>
  <si>
    <t>SPTE  (do 4.000h/leto)</t>
  </si>
  <si>
    <t>SPTE (več kot 4.000 h/leto)</t>
  </si>
  <si>
    <t>PN OVE</t>
  </si>
  <si>
    <t>Krivulja KNDRS&lt;4000h</t>
  </si>
  <si>
    <t>Krivulja KNDRS&gt;4000h</t>
  </si>
  <si>
    <t>Krivulja KSDRS</t>
  </si>
  <si>
    <t>RSEE &gt;4000h</t>
  </si>
  <si>
    <t>RSEE &lt;4000h</t>
  </si>
  <si>
    <r>
      <t>večje od  5 kW</t>
    </r>
    <r>
      <rPr>
        <b/>
        <vertAlign val="subscript"/>
        <sz val="9"/>
        <color theme="0"/>
        <rFont val="Calibri"/>
        <family val="2"/>
        <charset val="238"/>
        <scheme val="minor"/>
      </rPr>
      <t>el</t>
    </r>
  </si>
  <si>
    <t>do 20 MW</t>
  </si>
  <si>
    <t>PNSPTE</t>
  </si>
  <si>
    <t>TABELA RSEE 2016</t>
  </si>
  <si>
    <t>VE</t>
  </si>
  <si>
    <t>LB</t>
  </si>
  <si>
    <t>SEO</t>
  </si>
  <si>
    <r>
      <t>NDRS</t>
    </r>
    <r>
      <rPr>
        <b/>
        <vertAlign val="subscript"/>
        <sz val="11"/>
        <color rgb="FF000000"/>
        <rFont val="Calibri"/>
        <family val="2"/>
        <charset val="238"/>
        <scheme val="minor"/>
      </rPr>
      <t>&lt;4000</t>
    </r>
    <r>
      <rPr>
        <b/>
        <sz val="11"/>
        <color rgb="FF000000"/>
        <rFont val="Calibri"/>
        <family val="2"/>
        <charset val="238"/>
        <scheme val="minor"/>
      </rPr>
      <t xml:space="preserve"> = 38,974 * P</t>
    </r>
    <r>
      <rPr>
        <b/>
        <vertAlign val="subscript"/>
        <sz val="11"/>
        <color rgb="FF000000"/>
        <rFont val="Calibri"/>
        <family val="2"/>
        <charset val="238"/>
        <scheme val="minor"/>
      </rPr>
      <t>el</t>
    </r>
    <r>
      <rPr>
        <b/>
        <vertAlign val="superscript"/>
        <sz val="11"/>
        <color rgb="FF000000"/>
        <rFont val="Calibri"/>
        <family val="2"/>
        <charset val="238"/>
        <scheme val="minor"/>
      </rPr>
      <t>-0,171</t>
    </r>
  </si>
  <si>
    <r>
      <t xml:space="preserve">    SDRS</t>
    </r>
    <r>
      <rPr>
        <b/>
        <vertAlign val="subscript"/>
        <sz val="10"/>
        <color rgb="FF000000"/>
        <rFont val="Calibri"/>
        <family val="2"/>
        <charset val="238"/>
        <scheme val="minor"/>
      </rPr>
      <t>SPTE</t>
    </r>
    <r>
      <rPr>
        <b/>
        <sz val="10"/>
        <color rgb="FF000000"/>
        <rFont val="Calibri"/>
        <family val="2"/>
        <charset val="238"/>
        <scheme val="minor"/>
      </rPr>
      <t xml:space="preserve"> = 57,491 * P</t>
    </r>
    <r>
      <rPr>
        <b/>
        <vertAlign val="subscript"/>
        <sz val="10"/>
        <color rgb="FF000000"/>
        <rFont val="Calibri"/>
        <family val="2"/>
        <charset val="238"/>
        <scheme val="minor"/>
      </rPr>
      <t>el</t>
    </r>
    <r>
      <rPr>
        <b/>
        <vertAlign val="superscript"/>
        <sz val="10"/>
        <color rgb="FF000000"/>
        <rFont val="Calibri"/>
        <family val="2"/>
        <charset val="238"/>
        <scheme val="minor"/>
      </rPr>
      <t>-0,040</t>
    </r>
  </si>
  <si>
    <r>
      <t>NDRS</t>
    </r>
    <r>
      <rPr>
        <b/>
        <vertAlign val="subscript"/>
        <sz val="10"/>
        <color rgb="FF000000"/>
        <rFont val="Calibri"/>
        <family val="2"/>
        <charset val="238"/>
        <scheme val="minor"/>
      </rPr>
      <t>&gt;4000</t>
    </r>
    <r>
      <rPr>
        <b/>
        <sz val="10"/>
        <color rgb="FF000000"/>
        <rFont val="Calibri"/>
        <family val="2"/>
        <charset val="238"/>
        <scheme val="minor"/>
      </rPr>
      <t xml:space="preserve"> = 28,872 * P</t>
    </r>
    <r>
      <rPr>
        <b/>
        <vertAlign val="subscript"/>
        <sz val="10"/>
        <color rgb="FF000000"/>
        <rFont val="Calibri"/>
        <family val="2"/>
        <charset val="238"/>
        <scheme val="minor"/>
      </rPr>
      <t>el</t>
    </r>
    <r>
      <rPr>
        <b/>
        <vertAlign val="superscript"/>
        <sz val="10"/>
        <color rgb="FF000000"/>
        <rFont val="Calibri"/>
        <family val="2"/>
        <charset val="238"/>
        <scheme val="minor"/>
      </rPr>
      <t>-0,167</t>
    </r>
  </si>
  <si>
    <t>Izračun RSEE za leto 2019 (poziv junij) z regresijskimi krivuljami</t>
  </si>
  <si>
    <t>Referenčni stroški za leto 2019 (poziv junij) za tipične velikostne razrede PN</t>
  </si>
  <si>
    <r>
      <t>RSEE</t>
    </r>
    <r>
      <rPr>
        <b/>
        <vertAlign val="subscript"/>
        <sz val="12"/>
        <color theme="1"/>
        <rFont val="Calibri"/>
        <family val="2"/>
        <charset val="238"/>
        <scheme val="minor"/>
      </rPr>
      <t>HE</t>
    </r>
    <r>
      <rPr>
        <b/>
        <sz val="12"/>
        <color theme="1"/>
        <rFont val="Calibri"/>
        <family val="2"/>
        <charset val="238"/>
        <scheme val="minor"/>
      </rPr>
      <t xml:space="preserve"> =80,731 * P</t>
    </r>
    <r>
      <rPr>
        <b/>
        <vertAlign val="subscript"/>
        <sz val="12"/>
        <color theme="1"/>
        <rFont val="Calibri"/>
        <family val="2"/>
        <charset val="238"/>
        <scheme val="minor"/>
      </rPr>
      <t>el</t>
    </r>
    <r>
      <rPr>
        <b/>
        <vertAlign val="superscript"/>
        <sz val="12"/>
        <color theme="1"/>
        <rFont val="Calibri"/>
        <family val="2"/>
        <charset val="238"/>
        <scheme val="minor"/>
      </rPr>
      <t>-0,075</t>
    </r>
  </si>
  <si>
    <r>
      <t>PN &gt;11 kW</t>
    </r>
    <r>
      <rPr>
        <b/>
        <vertAlign val="subscript"/>
        <sz val="12"/>
        <color theme="1"/>
        <rFont val="Calibri"/>
        <family val="2"/>
        <charset val="238"/>
        <scheme val="minor"/>
      </rPr>
      <t>el</t>
    </r>
    <r>
      <rPr>
        <b/>
        <sz val="12"/>
        <color theme="1"/>
        <rFont val="Calibri"/>
        <family val="2"/>
        <charset val="238"/>
        <scheme val="minor"/>
      </rPr>
      <t>: RSEESES = 66,520 * Pel</t>
    </r>
    <r>
      <rPr>
        <b/>
        <vertAlign val="superscript"/>
        <sz val="12"/>
        <color theme="1"/>
        <rFont val="Calibri"/>
        <family val="2"/>
        <charset val="238"/>
        <scheme val="minor"/>
      </rPr>
      <t>-0,064</t>
    </r>
  </si>
  <si>
    <t>Referenčni stroški za leto 2019 (poziv junij)</t>
  </si>
  <si>
    <t>MOČ PROIZVODNE NAPRAVE SE VNESE V ENOTI MW, ZAOKROŽENA NA  3  DECIMALNA MESTA NATANČNO!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</si>
</sst>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"/>
    <numFmt numFmtId="165" formatCode="0.0"/>
    <numFmt numFmtId="166" formatCode="#,##0.000"/>
    <numFmt numFmtId="167" formatCode="0.0%"/>
    <numFmt numFmtId="168" formatCode="#,##0.0"/>
    <numFmt numFmtId="169" formatCode="0.0000"/>
  </numFmts>
  <fonts count="5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i/>
      <sz val="8"/>
      <name val="Arial"/>
      <family val="2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vertAlign val="subscript"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bscript"/>
      <sz val="12"/>
      <color theme="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vertAlign val="subscript"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vertAlign val="subscript"/>
      <sz val="22"/>
      <color theme="1"/>
      <name val="Calibri"/>
      <family val="2"/>
      <charset val="238"/>
      <scheme val="minor"/>
    </font>
    <font>
      <b/>
      <vertAlign val="superscript"/>
      <sz val="22"/>
      <color theme="1"/>
      <name val="Calibri"/>
      <family val="2"/>
      <charset val="238"/>
      <scheme val="minor"/>
    </font>
    <font>
      <b/>
      <sz val="14"/>
      <color rgb="FFFFFFFF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vertAlign val="subscript"/>
      <sz val="11"/>
      <color theme="1"/>
      <name val="Arial"/>
      <family val="2"/>
      <charset val="238"/>
    </font>
    <font>
      <b/>
      <vertAlign val="subscript"/>
      <sz val="11"/>
      <name val="Arial"/>
      <family val="2"/>
      <charset val="238"/>
    </font>
    <font>
      <b/>
      <sz val="14"/>
      <color theme="0"/>
      <name val="Calibri"/>
      <family val="2"/>
      <charset val="238"/>
      <scheme val="minor"/>
    </font>
    <font>
      <b/>
      <vertAlign val="subscript"/>
      <sz val="9"/>
      <color theme="0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i/>
      <sz val="8"/>
      <name val="Arial"/>
      <family val="2"/>
      <charset val="238"/>
    </font>
    <font>
      <b/>
      <sz val="1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vertAlign val="subscript"/>
      <sz val="11"/>
      <color rgb="FF000000"/>
      <name val="Calibri"/>
      <family val="2"/>
      <charset val="238"/>
      <scheme val="minor"/>
    </font>
    <font>
      <b/>
      <vertAlign val="superscript"/>
      <sz val="11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vertAlign val="subscript"/>
      <sz val="10"/>
      <color rgb="FF000000"/>
      <name val="Calibri"/>
      <family val="2"/>
      <charset val="238"/>
      <scheme val="minor"/>
    </font>
    <font>
      <b/>
      <vertAlign val="superscript"/>
      <sz val="10"/>
      <color rgb="FF00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medium">
        <color rgb="FF4F81BD"/>
      </right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 style="medium">
        <color rgb="FF4F81BD"/>
      </left>
      <right style="medium">
        <color rgb="FF4F81BD"/>
      </right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/>
      <bottom style="thin">
        <color theme="4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/>
      <diagonal/>
    </border>
    <border>
      <left style="thin">
        <color theme="4" tint="-0.249977111117893"/>
      </left>
      <right style="medium">
        <color theme="8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8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8"/>
      </right>
      <top style="thin">
        <color theme="4" tint="-0.249977111117893"/>
      </top>
      <bottom style="medium">
        <color theme="4" tint="-0.249977111117893"/>
      </bottom>
      <diagonal/>
    </border>
  </borders>
  <cellStyleXfs count="3">
    <xf numFmtId="0" fontId="0" fillId="0" borderId="0"/>
    <xf numFmtId="0" fontId="5" fillId="0" borderId="0"/>
    <xf numFmtId="9" fontId="41" fillId="0" borderId="0" applyFont="0" applyFill="0" applyBorder="0" applyAlignment="0" applyProtection="0"/>
  </cellStyleXfs>
  <cellXfs count="365">
    <xf numFmtId="0" fontId="0" fillId="0" borderId="0" xfId="0"/>
    <xf numFmtId="3" fontId="4" fillId="0" borderId="10" xfId="0" applyNumberFormat="1" applyFont="1" applyFill="1" applyBorder="1" applyAlignment="1">
      <alignment horizontal="center"/>
    </xf>
    <xf numFmtId="3" fontId="4" fillId="0" borderId="11" xfId="0" applyNumberFormat="1" applyFont="1" applyFill="1" applyBorder="1" applyAlignment="1">
      <alignment horizontal="center"/>
    </xf>
    <xf numFmtId="0" fontId="2" fillId="0" borderId="13" xfId="0" applyFont="1" applyBorder="1"/>
    <xf numFmtId="4" fontId="0" fillId="0" borderId="14" xfId="0" applyNumberFormat="1" applyBorder="1"/>
    <xf numFmtId="4" fontId="0" fillId="0" borderId="15" xfId="0" applyNumberFormat="1" applyBorder="1"/>
    <xf numFmtId="4" fontId="0" fillId="1" borderId="14" xfId="0" applyNumberFormat="1" applyFill="1" applyBorder="1"/>
    <xf numFmtId="4" fontId="0" fillId="1" borderId="15" xfId="0" applyNumberFormat="1" applyFill="1" applyBorder="1"/>
    <xf numFmtId="0" fontId="2" fillId="0" borderId="17" xfId="0" applyFont="1" applyBorder="1"/>
    <xf numFmtId="4" fontId="6" fillId="1" borderId="14" xfId="0" applyNumberFormat="1" applyFont="1" applyFill="1" applyBorder="1"/>
    <xf numFmtId="4" fontId="6" fillId="1" borderId="15" xfId="0" applyNumberFormat="1" applyFont="1" applyFill="1" applyBorder="1"/>
    <xf numFmtId="4" fontId="0" fillId="2" borderId="14" xfId="0" applyNumberFormat="1" applyFill="1" applyBorder="1"/>
    <xf numFmtId="0" fontId="2" fillId="0" borderId="17" xfId="0" applyFont="1" applyFill="1" applyBorder="1"/>
    <xf numFmtId="0" fontId="2" fillId="0" borderId="19" xfId="0" applyFont="1" applyBorder="1"/>
    <xf numFmtId="4" fontId="0" fillId="1" borderId="10" xfId="0" applyNumberFormat="1" applyFill="1" applyBorder="1"/>
    <xf numFmtId="4" fontId="0" fillId="0" borderId="11" xfId="0" applyNumberFormat="1" applyBorder="1"/>
    <xf numFmtId="4" fontId="0" fillId="1" borderId="11" xfId="0" applyNumberFormat="1" applyFill="1" applyBorder="1"/>
    <xf numFmtId="3" fontId="4" fillId="0" borderId="24" xfId="0" applyNumberFormat="1" applyFont="1" applyFill="1" applyBorder="1" applyAlignment="1">
      <alignment horizontal="center"/>
    </xf>
    <xf numFmtId="3" fontId="4" fillId="0" borderId="25" xfId="0" applyNumberFormat="1" applyFont="1" applyFill="1" applyBorder="1" applyAlignment="1">
      <alignment horizontal="center"/>
    </xf>
    <xf numFmtId="2" fontId="0" fillId="0" borderId="23" xfId="0" applyNumberFormat="1" applyBorder="1"/>
    <xf numFmtId="0" fontId="7" fillId="0" borderId="27" xfId="0" applyFont="1" applyFill="1" applyBorder="1" applyAlignment="1">
      <alignment horizontal="left" indent="4"/>
    </xf>
    <xf numFmtId="0" fontId="7" fillId="0" borderId="9" xfId="0" applyFont="1" applyFill="1" applyBorder="1" applyAlignment="1">
      <alignment horizontal="left" indent="4"/>
    </xf>
    <xf numFmtId="4" fontId="7" fillId="0" borderId="14" xfId="0" applyNumberFormat="1" applyFont="1" applyBorder="1"/>
    <xf numFmtId="4" fontId="7" fillId="0" borderId="15" xfId="0" applyNumberFormat="1" applyFont="1" applyBorder="1"/>
    <xf numFmtId="4" fontId="7" fillId="1" borderId="10" xfId="0" applyNumberFormat="1" applyFont="1" applyFill="1" applyBorder="1"/>
    <xf numFmtId="4" fontId="7" fillId="0" borderId="11" xfId="0" applyNumberFormat="1" applyFont="1" applyBorder="1"/>
    <xf numFmtId="2" fontId="1" fillId="0" borderId="20" xfId="0" applyNumberFormat="1" applyFont="1" applyBorder="1"/>
    <xf numFmtId="2" fontId="1" fillId="0" borderId="21" xfId="0" applyNumberFormat="1" applyFont="1" applyBorder="1"/>
    <xf numFmtId="2" fontId="1" fillId="0" borderId="22" xfId="0" applyNumberFormat="1" applyFont="1" applyBorder="1"/>
    <xf numFmtId="2" fontId="1" fillId="0" borderId="28" xfId="0" applyNumberFormat="1" applyFont="1" applyBorder="1"/>
    <xf numFmtId="2" fontId="1" fillId="0" borderId="29" xfId="0" applyNumberFormat="1" applyFont="1" applyBorder="1"/>
    <xf numFmtId="2" fontId="1" fillId="0" borderId="30" xfId="0" applyNumberFormat="1" applyFont="1" applyBorder="1"/>
    <xf numFmtId="0" fontId="1" fillId="0" borderId="0" xfId="0" applyFont="1"/>
    <xf numFmtId="0" fontId="15" fillId="0" borderId="0" xfId="0" applyFont="1"/>
    <xf numFmtId="0" fontId="1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7" fillId="3" borderId="33" xfId="0" applyFont="1" applyFill="1" applyBorder="1" applyAlignment="1">
      <alignment horizontal="center"/>
    </xf>
    <xf numFmtId="4" fontId="17" fillId="3" borderId="34" xfId="0" applyNumberFormat="1" applyFont="1" applyFill="1" applyBorder="1" applyAlignment="1">
      <alignment horizontal="right"/>
    </xf>
    <xf numFmtId="4" fontId="17" fillId="3" borderId="35" xfId="0" applyNumberFormat="1" applyFont="1" applyFill="1" applyBorder="1" applyAlignment="1">
      <alignment horizontal="right"/>
    </xf>
    <xf numFmtId="4" fontId="17" fillId="3" borderId="23" xfId="0" applyNumberFormat="1" applyFont="1" applyFill="1" applyBorder="1"/>
    <xf numFmtId="4" fontId="17" fillId="3" borderId="32" xfId="0" applyNumberFormat="1" applyFont="1" applyFill="1" applyBorder="1"/>
    <xf numFmtId="0" fontId="17" fillId="3" borderId="36" xfId="0" applyFont="1" applyFill="1" applyBorder="1" applyAlignment="1">
      <alignment horizontal="right"/>
    </xf>
    <xf numFmtId="4" fontId="17" fillId="3" borderId="26" xfId="0" applyNumberFormat="1" applyFont="1" applyFill="1" applyBorder="1"/>
    <xf numFmtId="4" fontId="17" fillId="3" borderId="37" xfId="0" applyNumberFormat="1" applyFont="1" applyFill="1" applyBorder="1"/>
    <xf numFmtId="0" fontId="17" fillId="3" borderId="38" xfId="0" applyFont="1" applyFill="1" applyBorder="1" applyAlignment="1">
      <alignment horizontal="right"/>
    </xf>
    <xf numFmtId="4" fontId="17" fillId="3" borderId="0" xfId="0" applyNumberFormat="1" applyFont="1" applyFill="1" applyBorder="1"/>
    <xf numFmtId="4" fontId="17" fillId="3" borderId="39" xfId="0" applyNumberFormat="1" applyFont="1" applyFill="1" applyBorder="1"/>
    <xf numFmtId="0" fontId="17" fillId="3" borderId="31" xfId="0" applyFont="1" applyFill="1" applyBorder="1" applyAlignment="1">
      <alignment horizontal="right"/>
    </xf>
    <xf numFmtId="165" fontId="16" fillId="0" borderId="0" xfId="0" applyNumberFormat="1" applyFont="1"/>
    <xf numFmtId="0" fontId="19" fillId="0" borderId="0" xfId="0" applyFont="1"/>
    <xf numFmtId="0" fontId="21" fillId="0" borderId="0" xfId="0" applyFont="1" applyBorder="1"/>
    <xf numFmtId="0" fontId="12" fillId="0" borderId="0" xfId="0" applyFont="1" applyAlignment="1">
      <alignment horizontal="center"/>
    </xf>
    <xf numFmtId="0" fontId="24" fillId="2" borderId="40" xfId="0" applyFont="1" applyFill="1" applyBorder="1"/>
    <xf numFmtId="0" fontId="0" fillId="2" borderId="41" xfId="0" applyFill="1" applyBorder="1"/>
    <xf numFmtId="0" fontId="0" fillId="2" borderId="42" xfId="0" applyFill="1" applyBorder="1"/>
    <xf numFmtId="166" fontId="17" fillId="3" borderId="34" xfId="0" applyNumberFormat="1" applyFont="1" applyFill="1" applyBorder="1" applyAlignment="1">
      <alignment horizontal="right"/>
    </xf>
    <xf numFmtId="166" fontId="17" fillId="3" borderId="35" xfId="0" applyNumberFormat="1" applyFont="1" applyFill="1" applyBorder="1" applyAlignment="1">
      <alignment horizontal="right"/>
    </xf>
    <xf numFmtId="4" fontId="17" fillId="3" borderId="34" xfId="0" applyNumberFormat="1" applyFont="1" applyFill="1" applyBorder="1"/>
    <xf numFmtId="4" fontId="17" fillId="3" borderId="35" xfId="0" applyNumberFormat="1" applyFont="1" applyFill="1" applyBorder="1"/>
    <xf numFmtId="0" fontId="25" fillId="0" borderId="0" xfId="0" applyFont="1"/>
    <xf numFmtId="0" fontId="26" fillId="0" borderId="0" xfId="0" applyFont="1"/>
    <xf numFmtId="0" fontId="28" fillId="0" borderId="0" xfId="0" applyFont="1"/>
    <xf numFmtId="0" fontId="27" fillId="6" borderId="36" xfId="0" applyFont="1" applyFill="1" applyBorder="1" applyAlignment="1">
      <alignment horizontal="center"/>
    </xf>
    <xf numFmtId="166" fontId="27" fillId="6" borderId="37" xfId="0" applyNumberFormat="1" applyFont="1" applyFill="1" applyBorder="1"/>
    <xf numFmtId="0" fontId="27" fillId="6" borderId="31" xfId="0" applyFont="1" applyFill="1" applyBorder="1" applyAlignment="1">
      <alignment horizontal="center"/>
    </xf>
    <xf numFmtId="166" fontId="27" fillId="6" borderId="32" xfId="0" applyNumberFormat="1" applyFont="1" applyFill="1" applyBorder="1"/>
    <xf numFmtId="0" fontId="17" fillId="7" borderId="33" xfId="0" applyFont="1" applyFill="1" applyBorder="1" applyAlignment="1">
      <alignment horizontal="center"/>
    </xf>
    <xf numFmtId="166" fontId="17" fillId="7" borderId="34" xfId="0" applyNumberFormat="1" applyFont="1" applyFill="1" applyBorder="1" applyAlignment="1">
      <alignment horizontal="right"/>
    </xf>
    <xf numFmtId="166" fontId="17" fillId="7" borderId="35" xfId="0" applyNumberFormat="1" applyFont="1" applyFill="1" applyBorder="1" applyAlignment="1">
      <alignment horizontal="right"/>
    </xf>
    <xf numFmtId="4" fontId="17" fillId="7" borderId="34" xfId="0" applyNumberFormat="1" applyFont="1" applyFill="1" applyBorder="1"/>
    <xf numFmtId="4" fontId="17" fillId="7" borderId="35" xfId="0" applyNumberFormat="1" applyFont="1" applyFill="1" applyBorder="1"/>
    <xf numFmtId="0" fontId="17" fillId="7" borderId="36" xfId="0" applyFont="1" applyFill="1" applyBorder="1" applyAlignment="1">
      <alignment horizontal="right"/>
    </xf>
    <xf numFmtId="4" fontId="17" fillId="7" borderId="26" xfId="0" applyNumberFormat="1" applyFont="1" applyFill="1" applyBorder="1"/>
    <xf numFmtId="4" fontId="17" fillId="7" borderId="37" xfId="0" applyNumberFormat="1" applyFont="1" applyFill="1" applyBorder="1"/>
    <xf numFmtId="0" fontId="17" fillId="7" borderId="38" xfId="0" applyFont="1" applyFill="1" applyBorder="1" applyAlignment="1">
      <alignment horizontal="right"/>
    </xf>
    <xf numFmtId="4" fontId="17" fillId="7" borderId="0" xfId="0" applyNumberFormat="1" applyFont="1" applyFill="1" applyBorder="1"/>
    <xf numFmtId="4" fontId="17" fillId="7" borderId="39" xfId="0" applyNumberFormat="1" applyFont="1" applyFill="1" applyBorder="1"/>
    <xf numFmtId="0" fontId="17" fillId="7" borderId="31" xfId="0" applyFont="1" applyFill="1" applyBorder="1" applyAlignment="1">
      <alignment horizontal="right"/>
    </xf>
    <xf numFmtId="4" fontId="17" fillId="7" borderId="23" xfId="0" applyNumberFormat="1" applyFont="1" applyFill="1" applyBorder="1"/>
    <xf numFmtId="4" fontId="17" fillId="7" borderId="32" xfId="0" applyNumberFormat="1" applyFont="1" applyFill="1" applyBorder="1"/>
    <xf numFmtId="0" fontId="15" fillId="4" borderId="43" xfId="0" applyFont="1" applyFill="1" applyBorder="1" applyAlignment="1">
      <alignment horizontal="center"/>
    </xf>
    <xf numFmtId="2" fontId="15" fillId="4" borderId="44" xfId="0" applyNumberFormat="1" applyFont="1" applyFill="1" applyBorder="1"/>
    <xf numFmtId="0" fontId="15" fillId="4" borderId="45" xfId="0" applyFont="1" applyFill="1" applyBorder="1"/>
    <xf numFmtId="0" fontId="29" fillId="0" borderId="0" xfId="0" applyFont="1"/>
    <xf numFmtId="0" fontId="13" fillId="2" borderId="43" xfId="0" applyFont="1" applyFill="1" applyBorder="1" applyAlignment="1">
      <alignment horizontal="center"/>
    </xf>
    <xf numFmtId="0" fontId="13" fillId="0" borderId="45" xfId="0" applyFont="1" applyBorder="1" applyAlignment="1">
      <alignment horizontal="left"/>
    </xf>
    <xf numFmtId="0" fontId="30" fillId="0" borderId="0" xfId="0" applyFont="1"/>
    <xf numFmtId="0" fontId="31" fillId="0" borderId="0" xfId="0" applyFont="1"/>
    <xf numFmtId="0" fontId="15" fillId="8" borderId="49" xfId="0" applyFont="1" applyFill="1" applyBorder="1" applyAlignment="1">
      <alignment horizontal="center"/>
    </xf>
    <xf numFmtId="2" fontId="15" fillId="8" borderId="7" xfId="0" applyNumberFormat="1" applyFont="1" applyFill="1" applyBorder="1"/>
    <xf numFmtId="0" fontId="15" fillId="8" borderId="18" xfId="0" applyFont="1" applyFill="1" applyBorder="1"/>
    <xf numFmtId="0" fontId="13" fillId="9" borderId="43" xfId="0" applyFont="1" applyFill="1" applyBorder="1" applyAlignment="1">
      <alignment horizontal="center"/>
    </xf>
    <xf numFmtId="2" fontId="13" fillId="9" borderId="44" xfId="0" applyNumberFormat="1" applyFont="1" applyFill="1" applyBorder="1"/>
    <xf numFmtId="0" fontId="13" fillId="9" borderId="45" xfId="0" applyFont="1" applyFill="1" applyBorder="1"/>
    <xf numFmtId="0" fontId="13" fillId="9" borderId="46" xfId="0" applyFont="1" applyFill="1" applyBorder="1" applyAlignment="1">
      <alignment horizontal="center"/>
    </xf>
    <xf numFmtId="2" fontId="13" fillId="9" borderId="47" xfId="0" applyNumberFormat="1" applyFont="1" applyFill="1" applyBorder="1"/>
    <xf numFmtId="0" fontId="13" fillId="9" borderId="48" xfId="0" applyFont="1" applyFill="1" applyBorder="1"/>
    <xf numFmtId="4" fontId="0" fillId="0" borderId="0" xfId="0" applyNumberFormat="1"/>
    <xf numFmtId="0" fontId="34" fillId="10" borderId="51" xfId="0" applyFont="1" applyFill="1" applyBorder="1" applyAlignment="1">
      <alignment horizontal="left" vertical="center"/>
    </xf>
    <xf numFmtId="0" fontId="34" fillId="10" borderId="52" xfId="0" applyFont="1" applyFill="1" applyBorder="1" applyAlignment="1">
      <alignment horizontal="center" vertical="center"/>
    </xf>
    <xf numFmtId="0" fontId="34" fillId="10" borderId="53" xfId="0" applyFont="1" applyFill="1" applyBorder="1" applyAlignment="1">
      <alignment horizontal="center" vertical="center"/>
    </xf>
    <xf numFmtId="0" fontId="34" fillId="10" borderId="54" xfId="0" applyFont="1" applyFill="1" applyBorder="1" applyAlignment="1">
      <alignment horizontal="center" vertical="center"/>
    </xf>
    <xf numFmtId="0" fontId="38" fillId="10" borderId="51" xfId="0" applyFont="1" applyFill="1" applyBorder="1" applyAlignment="1">
      <alignment horizontal="left" vertical="center"/>
    </xf>
    <xf numFmtId="0" fontId="38" fillId="10" borderId="52" xfId="0" applyFont="1" applyFill="1" applyBorder="1" applyAlignment="1">
      <alignment horizontal="center" vertical="center"/>
    </xf>
    <xf numFmtId="0" fontId="38" fillId="10" borderId="53" xfId="0" applyFont="1" applyFill="1" applyBorder="1" applyAlignment="1">
      <alignment horizontal="center" vertical="center"/>
    </xf>
    <xf numFmtId="0" fontId="38" fillId="10" borderId="54" xfId="0" applyFont="1" applyFill="1" applyBorder="1" applyAlignment="1">
      <alignment horizontal="center" vertical="center"/>
    </xf>
    <xf numFmtId="4" fontId="1" fillId="0" borderId="50" xfId="0" applyNumberFormat="1" applyFont="1" applyBorder="1" applyAlignment="1">
      <alignment horizontal="center" vertical="center"/>
    </xf>
    <xf numFmtId="4" fontId="1" fillId="0" borderId="56" xfId="0" applyNumberFormat="1" applyFont="1" applyBorder="1" applyAlignment="1">
      <alignment horizontal="center" vertical="center"/>
    </xf>
    <xf numFmtId="4" fontId="1" fillId="0" borderId="58" xfId="0" applyNumberFormat="1" applyFont="1" applyBorder="1" applyAlignment="1">
      <alignment horizontal="center" vertical="center"/>
    </xf>
    <xf numFmtId="4" fontId="1" fillId="0" borderId="59" xfId="0" applyNumberFormat="1" applyFont="1" applyBorder="1" applyAlignment="1">
      <alignment horizontal="center" vertical="center"/>
    </xf>
    <xf numFmtId="0" fontId="20" fillId="0" borderId="55" xfId="0" applyFont="1" applyBorder="1" applyAlignment="1">
      <alignment horizontal="left" vertical="center"/>
    </xf>
    <xf numFmtId="0" fontId="20" fillId="0" borderId="55" xfId="0" applyFont="1" applyFill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40" fillId="0" borderId="0" xfId="1" applyFont="1" applyAlignment="1">
      <alignment horizontal="right"/>
    </xf>
    <xf numFmtId="0" fontId="40" fillId="0" borderId="0" xfId="1" applyFont="1"/>
    <xf numFmtId="0" fontId="42" fillId="0" borderId="0" xfId="1" applyFont="1"/>
    <xf numFmtId="0" fontId="5" fillId="0" borderId="0" xfId="1"/>
    <xf numFmtId="0" fontId="21" fillId="0" borderId="0" xfId="1" applyFont="1" applyAlignment="1">
      <alignment horizontal="right"/>
    </xf>
    <xf numFmtId="0" fontId="21" fillId="4" borderId="0" xfId="1" applyFont="1" applyFill="1" applyAlignment="1">
      <alignment horizontal="center"/>
    </xf>
    <xf numFmtId="0" fontId="17" fillId="0" borderId="0" xfId="1" applyFont="1" applyAlignment="1">
      <alignment horizontal="right"/>
    </xf>
    <xf numFmtId="2" fontId="17" fillId="0" borderId="0" xfId="1" applyNumberFormat="1" applyFont="1" applyAlignment="1">
      <alignment horizontal="right"/>
    </xf>
    <xf numFmtId="0" fontId="17" fillId="0" borderId="0" xfId="1" applyFont="1"/>
    <xf numFmtId="0" fontId="17" fillId="0" borderId="0" xfId="1" applyFont="1" applyBorder="1" applyAlignment="1">
      <alignment horizontal="right"/>
    </xf>
    <xf numFmtId="0" fontId="17" fillId="0" borderId="0" xfId="1" applyFont="1" applyBorder="1"/>
    <xf numFmtId="0" fontId="43" fillId="0" borderId="0" xfId="0" applyFont="1" applyBorder="1" applyAlignment="1">
      <alignment horizontal="center"/>
    </xf>
    <xf numFmtId="0" fontId="5" fillId="0" borderId="33" xfId="1" applyBorder="1"/>
    <xf numFmtId="0" fontId="7" fillId="0" borderId="64" xfId="1" applyFont="1" applyBorder="1" applyAlignment="1">
      <alignment horizontal="center"/>
    </xf>
    <xf numFmtId="0" fontId="2" fillId="0" borderId="69" xfId="1" applyFont="1" applyBorder="1"/>
    <xf numFmtId="0" fontId="2" fillId="0" borderId="13" xfId="1" applyFont="1" applyBorder="1" applyAlignment="1">
      <alignment horizontal="center"/>
    </xf>
    <xf numFmtId="3" fontId="7" fillId="0" borderId="71" xfId="1" applyNumberFormat="1" applyFont="1" applyBorder="1"/>
    <xf numFmtId="0" fontId="5" fillId="0" borderId="6" xfId="1" applyBorder="1"/>
    <xf numFmtId="0" fontId="2" fillId="0" borderId="17" xfId="1" applyFont="1" applyBorder="1" applyAlignment="1">
      <alignment horizontal="center"/>
    </xf>
    <xf numFmtId="0" fontId="2" fillId="0" borderId="6" xfId="1" applyFont="1" applyBorder="1"/>
    <xf numFmtId="0" fontId="7" fillId="0" borderId="17" xfId="1" applyFont="1" applyBorder="1" applyAlignment="1">
      <alignment horizontal="center"/>
    </xf>
    <xf numFmtId="3" fontId="7" fillId="3" borderId="71" xfId="1" applyNumberFormat="1" applyFont="1" applyFill="1" applyBorder="1"/>
    <xf numFmtId="0" fontId="2" fillId="0" borderId="6" xfId="1" applyFont="1" applyFill="1" applyBorder="1"/>
    <xf numFmtId="0" fontId="5" fillId="0" borderId="74" xfId="1" applyBorder="1"/>
    <xf numFmtId="0" fontId="2" fillId="0" borderId="75" xfId="1" applyFont="1" applyBorder="1" applyAlignment="1">
      <alignment horizontal="center"/>
    </xf>
    <xf numFmtId="3" fontId="7" fillId="0" borderId="80" xfId="1" applyNumberFormat="1" applyFont="1" applyBorder="1"/>
    <xf numFmtId="0" fontId="7" fillId="0" borderId="2" xfId="1" applyFont="1" applyBorder="1"/>
    <xf numFmtId="0" fontId="7" fillId="0" borderId="27" xfId="1" applyFont="1" applyBorder="1" applyAlignment="1">
      <alignment horizontal="center"/>
    </xf>
    <xf numFmtId="3" fontId="7" fillId="0" borderId="20" xfId="1" applyNumberFormat="1" applyFont="1" applyBorder="1"/>
    <xf numFmtId="3" fontId="7" fillId="0" borderId="4" xfId="1" applyNumberFormat="1" applyFont="1" applyBorder="1" applyAlignment="1">
      <alignment horizontal="center"/>
    </xf>
    <xf numFmtId="167" fontId="7" fillId="0" borderId="82" xfId="2" applyNumberFormat="1" applyFont="1" applyBorder="1" applyAlignment="1">
      <alignment horizontal="center"/>
    </xf>
    <xf numFmtId="0" fontId="5" fillId="0" borderId="14" xfId="1" applyBorder="1"/>
    <xf numFmtId="3" fontId="7" fillId="0" borderId="8" xfId="1" applyNumberFormat="1" applyFont="1" applyBorder="1" applyAlignment="1">
      <alignment horizontal="center"/>
    </xf>
    <xf numFmtId="167" fontId="7" fillId="0" borderId="45" xfId="2" applyNumberFormat="1" applyFont="1" applyBorder="1" applyAlignment="1">
      <alignment horizontal="center"/>
    </xf>
    <xf numFmtId="0" fontId="5" fillId="0" borderId="84" xfId="1" applyBorder="1"/>
    <xf numFmtId="0" fontId="7" fillId="0" borderId="19" xfId="1" applyFont="1" applyBorder="1" applyAlignment="1">
      <alignment horizontal="center"/>
    </xf>
    <xf numFmtId="3" fontId="7" fillId="0" borderId="28" xfId="1" applyNumberFormat="1" applyFont="1" applyBorder="1"/>
    <xf numFmtId="3" fontId="7" fillId="0" borderId="87" xfId="1" applyNumberFormat="1" applyFont="1" applyBorder="1" applyAlignment="1">
      <alignment horizontal="center"/>
    </xf>
    <xf numFmtId="167" fontId="7" fillId="0" borderId="85" xfId="2" applyNumberFormat="1" applyFont="1" applyBorder="1" applyAlignment="1">
      <alignment horizontal="center"/>
    </xf>
    <xf numFmtId="0" fontId="5" fillId="3" borderId="0" xfId="1" applyFill="1"/>
    <xf numFmtId="0" fontId="46" fillId="0" borderId="0" xfId="1" applyFont="1"/>
    <xf numFmtId="169" fontId="5" fillId="0" borderId="0" xfId="1" applyNumberFormat="1"/>
    <xf numFmtId="0" fontId="2" fillId="0" borderId="14" xfId="1" applyFont="1" applyBorder="1"/>
    <xf numFmtId="0" fontId="7" fillId="0" borderId="15" xfId="1" applyFont="1" applyBorder="1" applyAlignment="1">
      <alignment horizontal="center"/>
    </xf>
    <xf numFmtId="0" fontId="5" fillId="0" borderId="15" xfId="1" applyBorder="1"/>
    <xf numFmtId="0" fontId="5" fillId="0" borderId="0" xfId="1" applyBorder="1"/>
    <xf numFmtId="0" fontId="5" fillId="0" borderId="70" xfId="1" applyBorder="1"/>
    <xf numFmtId="3" fontId="5" fillId="0" borderId="15" xfId="1" applyNumberFormat="1" applyBorder="1"/>
    <xf numFmtId="0" fontId="5" fillId="12" borderId="70" xfId="1" applyFill="1" applyBorder="1"/>
    <xf numFmtId="167" fontId="7" fillId="3" borderId="3" xfId="2" applyNumberFormat="1" applyFont="1" applyFill="1" applyBorder="1" applyAlignment="1">
      <alignment horizontal="center"/>
    </xf>
    <xf numFmtId="167" fontId="7" fillId="3" borderId="44" xfId="2" applyNumberFormat="1" applyFont="1" applyFill="1" applyBorder="1" applyAlignment="1">
      <alignment horizontal="center"/>
    </xf>
    <xf numFmtId="167" fontId="7" fillId="3" borderId="23" xfId="2" applyNumberFormat="1" applyFont="1" applyFill="1" applyBorder="1" applyAlignment="1">
      <alignment horizontal="center"/>
    </xf>
    <xf numFmtId="49" fontId="45" fillId="13" borderId="64" xfId="1" applyNumberFormat="1" applyFont="1" applyFill="1" applyBorder="1" applyAlignment="1" applyProtection="1">
      <alignment horizontal="center" vertical="center" wrapText="1"/>
      <protection locked="0"/>
    </xf>
    <xf numFmtId="49" fontId="47" fillId="4" borderId="66" xfId="1" applyNumberFormat="1" applyFont="1" applyFill="1" applyBorder="1" applyAlignment="1" applyProtection="1">
      <alignment horizontal="center" vertical="center" wrapText="1"/>
      <protection locked="0"/>
    </xf>
    <xf numFmtId="49" fontId="47" fillId="4" borderId="67" xfId="1" applyNumberFormat="1" applyFont="1" applyFill="1" applyBorder="1" applyAlignment="1" applyProtection="1">
      <alignment horizontal="center" vertical="center" wrapText="1"/>
      <protection locked="0"/>
    </xf>
    <xf numFmtId="49" fontId="44" fillId="14" borderId="68" xfId="1" applyNumberFormat="1" applyFont="1" applyFill="1" applyBorder="1" applyAlignment="1" applyProtection="1">
      <alignment horizontal="center" vertical="center" wrapText="1"/>
      <protection locked="0"/>
    </xf>
    <xf numFmtId="49" fontId="44" fillId="14" borderId="35" xfId="1" applyNumberFormat="1" applyFont="1" applyFill="1" applyBorder="1" applyAlignment="1" applyProtection="1">
      <alignment horizontal="center" vertical="center" wrapText="1"/>
      <protection locked="0"/>
    </xf>
    <xf numFmtId="49" fontId="44" fillId="15" borderId="35" xfId="1" applyNumberFormat="1" applyFont="1" applyFill="1" applyBorder="1" applyAlignment="1" applyProtection="1">
      <alignment horizontal="center" vertical="center" wrapText="1"/>
      <protection locked="0"/>
    </xf>
    <xf numFmtId="49" fontId="44" fillId="11" borderId="35" xfId="1" applyNumberFormat="1" applyFont="1" applyFill="1" applyBorder="1" applyAlignment="1" applyProtection="1">
      <alignment horizontal="center" vertical="center" wrapText="1"/>
      <protection locked="0"/>
    </xf>
    <xf numFmtId="49" fontId="44" fillId="16" borderId="65" xfId="1" applyNumberFormat="1" applyFont="1" applyFill="1" applyBorder="1" applyAlignment="1" applyProtection="1">
      <alignment horizontal="center" vertical="center" wrapText="1"/>
      <protection locked="0"/>
    </xf>
    <xf numFmtId="49" fontId="44" fillId="16" borderId="35" xfId="1" applyNumberFormat="1" applyFont="1" applyFill="1" applyBorder="1" applyAlignment="1" applyProtection="1">
      <alignment horizontal="center" vertical="center" wrapText="1"/>
      <protection locked="0"/>
    </xf>
    <xf numFmtId="49" fontId="44" fillId="16" borderId="68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45" xfId="1" applyNumberFormat="1" applyFont="1" applyBorder="1"/>
    <xf numFmtId="0" fontId="5" fillId="3" borderId="70" xfId="1" applyFont="1" applyFill="1" applyBorder="1"/>
    <xf numFmtId="0" fontId="7" fillId="0" borderId="13" xfId="1" applyFont="1" applyBorder="1"/>
    <xf numFmtId="2" fontId="7" fillId="0" borderId="70" xfId="1" applyNumberFormat="1" applyFont="1" applyBorder="1"/>
    <xf numFmtId="2" fontId="7" fillId="0" borderId="43" xfId="1" applyNumberFormat="1" applyFont="1" applyBorder="1"/>
    <xf numFmtId="4" fontId="7" fillId="0" borderId="72" xfId="1" applyNumberFormat="1" applyFont="1" applyBorder="1" applyAlignment="1">
      <alignment horizontal="center"/>
    </xf>
    <xf numFmtId="4" fontId="7" fillId="3" borderId="71" xfId="1" applyNumberFormat="1" applyFont="1" applyFill="1" applyBorder="1" applyAlignment="1">
      <alignment horizontal="center"/>
    </xf>
    <xf numFmtId="4" fontId="7" fillId="3" borderId="70" xfId="1" applyNumberFormat="1" applyFont="1" applyFill="1" applyBorder="1" applyAlignment="1">
      <alignment horizontal="center"/>
    </xf>
    <xf numFmtId="4" fontId="7" fillId="3" borderId="73" xfId="1" applyNumberFormat="1" applyFont="1" applyFill="1" applyBorder="1" applyAlignment="1">
      <alignment horizontal="center"/>
    </xf>
    <xf numFmtId="3" fontId="7" fillId="0" borderId="73" xfId="1" applyNumberFormat="1" applyFont="1" applyBorder="1" applyAlignment="1">
      <alignment horizontal="center"/>
    </xf>
    <xf numFmtId="4" fontId="7" fillId="0" borderId="73" xfId="1" applyNumberFormat="1" applyFont="1" applyBorder="1" applyAlignment="1">
      <alignment horizontal="center"/>
    </xf>
    <xf numFmtId="0" fontId="5" fillId="3" borderId="15" xfId="1" applyFont="1" applyFill="1" applyBorder="1"/>
    <xf numFmtId="0" fontId="7" fillId="0" borderId="17" xfId="1" applyFont="1" applyBorder="1"/>
    <xf numFmtId="0" fontId="7" fillId="0" borderId="70" xfId="1" applyFont="1" applyBorder="1"/>
    <xf numFmtId="168" fontId="7" fillId="0" borderId="73" xfId="1" applyNumberFormat="1" applyFont="1" applyBorder="1" applyAlignment="1">
      <alignment horizontal="center"/>
    </xf>
    <xf numFmtId="2" fontId="7" fillId="0" borderId="17" xfId="1" applyNumberFormat="1" applyFont="1" applyBorder="1"/>
    <xf numFmtId="167" fontId="7" fillId="0" borderId="71" xfId="2" applyNumberFormat="1" applyFont="1" applyBorder="1" applyAlignment="1">
      <alignment horizontal="center"/>
    </xf>
    <xf numFmtId="167" fontId="7" fillId="0" borderId="70" xfId="2" applyNumberFormat="1" applyFont="1" applyBorder="1" applyAlignment="1">
      <alignment horizontal="center"/>
    </xf>
    <xf numFmtId="167" fontId="7" fillId="0" borderId="73" xfId="2" applyNumberFormat="1" applyFont="1" applyBorder="1" applyAlignment="1">
      <alignment horizontal="center"/>
    </xf>
    <xf numFmtId="0" fontId="7" fillId="3" borderId="15" xfId="1" applyFont="1" applyFill="1" applyBorder="1"/>
    <xf numFmtId="4" fontId="7" fillId="3" borderId="72" xfId="1" applyNumberFormat="1" applyFont="1" applyFill="1" applyBorder="1" applyAlignment="1">
      <alignment horizontal="center"/>
    </xf>
    <xf numFmtId="3" fontId="7" fillId="3" borderId="73" xfId="1" applyNumberFormat="1" applyFont="1" applyFill="1" applyBorder="1" applyAlignment="1">
      <alignment horizontal="center"/>
    </xf>
    <xf numFmtId="3" fontId="7" fillId="3" borderId="14" xfId="1" applyNumberFormat="1" applyFont="1" applyFill="1" applyBorder="1" applyAlignment="1">
      <alignment horizontal="center"/>
    </xf>
    <xf numFmtId="167" fontId="7" fillId="3" borderId="45" xfId="2" applyNumberFormat="1" applyFont="1" applyFill="1" applyBorder="1" applyAlignment="1">
      <alignment horizontal="center"/>
    </xf>
    <xf numFmtId="168" fontId="7" fillId="3" borderId="72" xfId="1" applyNumberFormat="1" applyFont="1" applyFill="1" applyBorder="1" applyAlignment="1">
      <alignment horizontal="center"/>
    </xf>
    <xf numFmtId="3" fontId="7" fillId="3" borderId="71" xfId="1" applyNumberFormat="1" applyFont="1" applyFill="1" applyBorder="1" applyAlignment="1">
      <alignment horizontal="center"/>
    </xf>
    <xf numFmtId="0" fontId="7" fillId="2" borderId="70" xfId="1" applyFont="1" applyFill="1" applyBorder="1"/>
    <xf numFmtId="2" fontId="5" fillId="3" borderId="45" xfId="1" applyNumberFormat="1" applyFont="1" applyFill="1" applyBorder="1"/>
    <xf numFmtId="0" fontId="7" fillId="3" borderId="17" xfId="1" applyFont="1" applyFill="1" applyBorder="1"/>
    <xf numFmtId="0" fontId="7" fillId="3" borderId="70" xfId="1" applyFont="1" applyFill="1" applyBorder="1"/>
    <xf numFmtId="2" fontId="7" fillId="3" borderId="43" xfId="1" applyNumberFormat="1" applyFont="1" applyFill="1" applyBorder="1"/>
    <xf numFmtId="3" fontId="7" fillId="3" borderId="44" xfId="1" applyNumberFormat="1" applyFont="1" applyFill="1" applyBorder="1" applyAlignment="1">
      <alignment horizontal="center"/>
    </xf>
    <xf numFmtId="167" fontId="7" fillId="3" borderId="73" xfId="2" applyNumberFormat="1" applyFont="1" applyFill="1" applyBorder="1" applyAlignment="1">
      <alignment horizontal="center"/>
    </xf>
    <xf numFmtId="2" fontId="5" fillId="0" borderId="76" xfId="1" applyNumberFormat="1" applyFont="1" applyBorder="1"/>
    <xf numFmtId="0" fontId="5" fillId="3" borderId="77" xfId="1" applyFont="1" applyFill="1" applyBorder="1"/>
    <xf numFmtId="0" fontId="7" fillId="0" borderId="75" xfId="1" applyFont="1" applyBorder="1"/>
    <xf numFmtId="0" fontId="7" fillId="0" borderId="78" xfId="1" applyFont="1" applyBorder="1"/>
    <xf numFmtId="2" fontId="7" fillId="0" borderId="79" xfId="1" applyNumberFormat="1" applyFont="1" applyBorder="1"/>
    <xf numFmtId="4" fontId="7" fillId="0" borderId="81" xfId="1" applyNumberFormat="1" applyFont="1" applyBorder="1" applyAlignment="1">
      <alignment horizontal="center"/>
    </xf>
    <xf numFmtId="167" fontId="7" fillId="3" borderId="39" xfId="2" applyNumberFormat="1" applyFont="1" applyFill="1" applyBorder="1" applyAlignment="1">
      <alignment horizontal="center"/>
    </xf>
    <xf numFmtId="3" fontId="7" fillId="0" borderId="39" xfId="1" applyNumberFormat="1" applyFont="1" applyBorder="1" applyAlignment="1">
      <alignment horizontal="center"/>
    </xf>
    <xf numFmtId="2" fontId="5" fillId="0" borderId="20" xfId="1" applyNumberFormat="1" applyFont="1" applyBorder="1"/>
    <xf numFmtId="2" fontId="5" fillId="0" borderId="82" xfId="1" applyNumberFormat="1" applyFont="1" applyBorder="1"/>
    <xf numFmtId="0" fontId="7" fillId="0" borderId="27" xfId="1" applyFont="1" applyBorder="1"/>
    <xf numFmtId="0" fontId="7" fillId="0" borderId="21" xfId="1" applyFont="1" applyBorder="1"/>
    <xf numFmtId="2" fontId="7" fillId="0" borderId="83" xfId="1" applyNumberFormat="1" applyFont="1" applyBorder="1"/>
    <xf numFmtId="166" fontId="7" fillId="0" borderId="22" xfId="1" applyNumberFormat="1" applyFont="1" applyBorder="1" applyAlignment="1">
      <alignment horizontal="center"/>
    </xf>
    <xf numFmtId="167" fontId="7" fillId="0" borderId="20" xfId="2" applyNumberFormat="1" applyFont="1" applyBorder="1" applyAlignment="1">
      <alignment horizontal="center"/>
    </xf>
    <xf numFmtId="167" fontId="7" fillId="0" borderId="21" xfId="2" applyNumberFormat="1" applyFont="1" applyBorder="1" applyAlignment="1">
      <alignment horizontal="center"/>
    </xf>
    <xf numFmtId="167" fontId="7" fillId="3" borderId="4" xfId="2" applyNumberFormat="1" applyFont="1" applyFill="1" applyBorder="1" applyAlignment="1">
      <alignment horizontal="center"/>
    </xf>
    <xf numFmtId="2" fontId="7" fillId="0" borderId="20" xfId="1" applyNumberFormat="1" applyFont="1" applyBorder="1" applyAlignment="1">
      <alignment horizontal="center" vertical="center"/>
    </xf>
    <xf numFmtId="168" fontId="7" fillId="0" borderId="22" xfId="1" applyNumberFormat="1" applyFont="1" applyBorder="1" applyAlignment="1">
      <alignment horizontal="center"/>
    </xf>
    <xf numFmtId="0" fontId="5" fillId="0" borderId="14" xfId="1" applyFont="1" applyBorder="1"/>
    <xf numFmtId="168" fontId="7" fillId="0" borderId="72" xfId="1" applyNumberFormat="1" applyFont="1" applyBorder="1" applyAlignment="1">
      <alignment horizontal="center"/>
    </xf>
    <xf numFmtId="2" fontId="7" fillId="0" borderId="14" xfId="1" applyNumberFormat="1" applyFont="1" applyBorder="1" applyAlignment="1">
      <alignment horizontal="center" vertical="center"/>
    </xf>
    <xf numFmtId="3" fontId="7" fillId="0" borderId="72" xfId="1" applyNumberFormat="1" applyFont="1" applyBorder="1" applyAlignment="1">
      <alignment horizontal="center"/>
    </xf>
    <xf numFmtId="0" fontId="5" fillId="0" borderId="10" xfId="1" applyFont="1" applyBorder="1"/>
    <xf numFmtId="2" fontId="5" fillId="0" borderId="85" xfId="1" applyNumberFormat="1" applyFont="1" applyBorder="1"/>
    <xf numFmtId="0" fontId="7" fillId="0" borderId="19" xfId="1" applyFont="1" applyBorder="1"/>
    <xf numFmtId="0" fontId="7" fillId="3" borderId="29" xfId="1" applyFont="1" applyFill="1" applyBorder="1"/>
    <xf numFmtId="2" fontId="7" fillId="0" borderId="86" xfId="1" applyNumberFormat="1" applyFont="1" applyBorder="1"/>
    <xf numFmtId="3" fontId="7" fillId="0" borderId="30" xfId="1" applyNumberFormat="1" applyFont="1" applyBorder="1" applyAlignment="1">
      <alignment horizontal="center"/>
    </xf>
    <xf numFmtId="167" fontId="7" fillId="0" borderId="28" xfId="2" applyNumberFormat="1" applyFont="1" applyBorder="1" applyAlignment="1">
      <alignment horizontal="center"/>
    </xf>
    <xf numFmtId="167" fontId="7" fillId="0" borderId="29" xfId="2" applyNumberFormat="1" applyFont="1" applyBorder="1" applyAlignment="1">
      <alignment horizontal="center"/>
    </xf>
    <xf numFmtId="167" fontId="7" fillId="3" borderId="32" xfId="2" applyNumberFormat="1" applyFont="1" applyFill="1" applyBorder="1" applyAlignment="1">
      <alignment horizontal="center"/>
    </xf>
    <xf numFmtId="2" fontId="7" fillId="0" borderId="10" xfId="1" applyNumberFormat="1" applyFont="1" applyBorder="1" applyAlignment="1">
      <alignment horizontal="center" vertical="center"/>
    </xf>
    <xf numFmtId="168" fontId="7" fillId="0" borderId="30" xfId="1" applyNumberFormat="1" applyFont="1" applyBorder="1" applyAlignment="1">
      <alignment horizontal="center"/>
    </xf>
    <xf numFmtId="0" fontId="5" fillId="0" borderId="20" xfId="1" applyFont="1" applyBorder="1"/>
    <xf numFmtId="0" fontId="5" fillId="0" borderId="71" xfId="1" applyFont="1" applyBorder="1"/>
    <xf numFmtId="0" fontId="5" fillId="0" borderId="28" xfId="1" applyFont="1" applyBorder="1"/>
    <xf numFmtId="49" fontId="44" fillId="16" borderId="66" xfId="1" applyNumberFormat="1" applyFont="1" applyFill="1" applyBorder="1" applyAlignment="1" applyProtection="1">
      <alignment horizontal="center" vertical="center" wrapText="1"/>
      <protection locked="0"/>
    </xf>
    <xf numFmtId="49" fontId="47" fillId="13" borderId="65" xfId="1" applyNumberFormat="1" applyFont="1" applyFill="1" applyBorder="1" applyAlignment="1" applyProtection="1">
      <alignment horizontal="center" vertical="center" wrapText="1"/>
      <protection locked="0"/>
    </xf>
    <xf numFmtId="49" fontId="17" fillId="11" borderId="68" xfId="1" applyNumberFormat="1" applyFont="1" applyFill="1" applyBorder="1" applyAlignment="1" applyProtection="1">
      <alignment horizontal="center" vertical="center" wrapText="1"/>
      <protection locked="0"/>
    </xf>
    <xf numFmtId="49" fontId="17" fillId="11" borderId="66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/>
    </xf>
    <xf numFmtId="166" fontId="0" fillId="0" borderId="0" xfId="0" applyNumberFormat="1"/>
    <xf numFmtId="166" fontId="17" fillId="4" borderId="34" xfId="0" applyNumberFormat="1" applyFont="1" applyFill="1" applyBorder="1" applyAlignment="1">
      <alignment horizontal="right"/>
    </xf>
    <xf numFmtId="0" fontId="48" fillId="0" borderId="0" xfId="0" applyFont="1"/>
    <xf numFmtId="0" fontId="0" fillId="0" borderId="27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76" xfId="0" applyNumberFormat="1" applyBorder="1"/>
    <xf numFmtId="2" fontId="0" fillId="0" borderId="78" xfId="0" applyNumberFormat="1" applyBorder="1"/>
    <xf numFmtId="2" fontId="0" fillId="0" borderId="39" xfId="0" applyNumberFormat="1" applyBorder="1"/>
    <xf numFmtId="2" fontId="0" fillId="0" borderId="45" xfId="0" applyNumberFormat="1" applyBorder="1"/>
    <xf numFmtId="2" fontId="0" fillId="0" borderId="70" xfId="0" applyNumberFormat="1" applyBorder="1"/>
    <xf numFmtId="3" fontId="49" fillId="0" borderId="82" xfId="0" applyNumberFormat="1" applyFont="1" applyFill="1" applyBorder="1" applyAlignment="1">
      <alignment horizontal="center"/>
    </xf>
    <xf numFmtId="3" fontId="49" fillId="0" borderId="21" xfId="0" applyNumberFormat="1" applyFont="1" applyFill="1" applyBorder="1" applyAlignment="1">
      <alignment horizontal="center"/>
    </xf>
    <xf numFmtId="3" fontId="49" fillId="0" borderId="4" xfId="0" applyNumberFormat="1" applyFont="1" applyFill="1" applyBorder="1" applyAlignment="1">
      <alignment horizontal="center"/>
    </xf>
    <xf numFmtId="2" fontId="0" fillId="0" borderId="0" xfId="0" applyNumberFormat="1"/>
    <xf numFmtId="3" fontId="4" fillId="0" borderId="66" xfId="0" applyNumberFormat="1" applyFont="1" applyFill="1" applyBorder="1" applyAlignment="1">
      <alignment horizontal="center"/>
    </xf>
    <xf numFmtId="0" fontId="9" fillId="0" borderId="0" xfId="0" applyFont="1"/>
    <xf numFmtId="3" fontId="4" fillId="0" borderId="65" xfId="0" applyNumberFormat="1" applyFont="1" applyFill="1" applyBorder="1" applyAlignment="1">
      <alignment horizontal="center"/>
    </xf>
    <xf numFmtId="0" fontId="0" fillId="0" borderId="64" xfId="0" applyBorder="1"/>
    <xf numFmtId="0" fontId="0" fillId="0" borderId="75" xfId="0" applyBorder="1" applyAlignment="1">
      <alignment horizontal="center"/>
    </xf>
    <xf numFmtId="2" fontId="0" fillId="0" borderId="42" xfId="0" applyNumberFormat="1" applyBorder="1"/>
    <xf numFmtId="2" fontId="0" fillId="0" borderId="77" xfId="0" applyNumberFormat="1" applyBorder="1"/>
    <xf numFmtId="0" fontId="1" fillId="0" borderId="64" xfId="0" applyFont="1" applyBorder="1" applyAlignment="1">
      <alignment horizontal="center"/>
    </xf>
    <xf numFmtId="2" fontId="1" fillId="0" borderId="65" xfId="0" applyNumberFormat="1" applyFont="1" applyBorder="1"/>
    <xf numFmtId="2" fontId="1" fillId="0" borderId="66" xfId="0" applyNumberFormat="1" applyFont="1" applyBorder="1"/>
    <xf numFmtId="2" fontId="1" fillId="0" borderId="88" xfId="0" applyNumberFormat="1" applyFont="1" applyBorder="1"/>
    <xf numFmtId="2" fontId="0" fillId="0" borderId="72" xfId="0" applyNumberFormat="1" applyBorder="1"/>
    <xf numFmtId="2" fontId="0" fillId="0" borderId="89" xfId="0" applyNumberFormat="1" applyBorder="1"/>
    <xf numFmtId="2" fontId="1" fillId="0" borderId="35" xfId="0" applyNumberFormat="1" applyFont="1" applyBorder="1"/>
    <xf numFmtId="0" fontId="17" fillId="0" borderId="0" xfId="0" applyFont="1" applyAlignment="1">
      <alignment horizontal="center" wrapText="1"/>
    </xf>
    <xf numFmtId="4" fontId="0" fillId="3" borderId="0" xfId="0" applyNumberFormat="1" applyFill="1"/>
    <xf numFmtId="4" fontId="1" fillId="0" borderId="0" xfId="0" applyNumberFormat="1" applyFont="1"/>
    <xf numFmtId="3" fontId="4" fillId="0" borderId="67" xfId="0" applyNumberFormat="1" applyFont="1" applyFill="1" applyBorder="1" applyAlignment="1">
      <alignment horizontal="center"/>
    </xf>
    <xf numFmtId="3" fontId="4" fillId="0" borderId="64" xfId="0" applyNumberFormat="1" applyFont="1" applyFill="1" applyBorder="1" applyAlignment="1">
      <alignment horizontal="center"/>
    </xf>
    <xf numFmtId="4" fontId="0" fillId="1" borderId="71" xfId="0" applyNumberFormat="1" applyFill="1" applyBorder="1"/>
    <xf numFmtId="4" fontId="0" fillId="1" borderId="70" xfId="0" applyNumberFormat="1" applyFill="1" applyBorder="1"/>
    <xf numFmtId="4" fontId="7" fillId="0" borderId="71" xfId="0" applyNumberFormat="1" applyFont="1" applyBorder="1"/>
    <xf numFmtId="4" fontId="7" fillId="0" borderId="70" xfId="0" applyNumberFormat="1" applyFont="1" applyBorder="1"/>
    <xf numFmtId="0" fontId="3" fillId="0" borderId="84" xfId="0" applyFont="1" applyBorder="1" applyAlignment="1">
      <alignment horizontal="center"/>
    </xf>
    <xf numFmtId="3" fontId="4" fillId="0" borderId="12" xfId="0" applyNumberFormat="1" applyFont="1" applyFill="1" applyBorder="1" applyAlignment="1">
      <alignment horizontal="center"/>
    </xf>
    <xf numFmtId="4" fontId="7" fillId="0" borderId="72" xfId="0" applyNumberFormat="1" applyFont="1" applyBorder="1"/>
    <xf numFmtId="4" fontId="7" fillId="0" borderId="16" xfId="0" applyNumberFormat="1" applyFont="1" applyBorder="1"/>
    <xf numFmtId="4" fontId="7" fillId="0" borderId="12" xfId="0" applyNumberFormat="1" applyFont="1" applyBorder="1"/>
    <xf numFmtId="0" fontId="2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4" fontId="6" fillId="13" borderId="15" xfId="0" applyNumberFormat="1" applyFont="1" applyFill="1" applyBorder="1"/>
    <xf numFmtId="2" fontId="0" fillId="0" borderId="28" xfId="0" applyNumberFormat="1" applyBorder="1"/>
    <xf numFmtId="2" fontId="0" fillId="0" borderId="29" xfId="0" applyNumberFormat="1" applyBorder="1"/>
    <xf numFmtId="2" fontId="50" fillId="4" borderId="0" xfId="1" applyNumberFormat="1" applyFont="1" applyFill="1" applyAlignment="1">
      <alignment horizontal="right"/>
    </xf>
    <xf numFmtId="0" fontId="0" fillId="2" borderId="0" xfId="0" applyFill="1"/>
    <xf numFmtId="4" fontId="0" fillId="2" borderId="0" xfId="0" applyNumberFormat="1" applyFill="1"/>
    <xf numFmtId="0" fontId="1" fillId="2" borderId="60" xfId="0" applyFont="1" applyFill="1" applyBorder="1" applyAlignment="1">
      <alignment horizontal="center" vertical="center"/>
    </xf>
    <xf numFmtId="2" fontId="1" fillId="2" borderId="60" xfId="0" applyNumberFormat="1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2" fontId="1" fillId="2" borderId="50" xfId="0" applyNumberFormat="1" applyFont="1" applyFill="1" applyBorder="1" applyAlignment="1">
      <alignment horizontal="center" vertical="center"/>
    </xf>
    <xf numFmtId="0" fontId="35" fillId="2" borderId="57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justify" vertical="center"/>
    </xf>
    <xf numFmtId="2" fontId="1" fillId="2" borderId="58" xfId="0" applyNumberFormat="1" applyFont="1" applyFill="1" applyBorder="1" applyAlignment="1">
      <alignment horizontal="center" vertical="center"/>
    </xf>
    <xf numFmtId="0" fontId="1" fillId="2" borderId="62" xfId="0" applyFont="1" applyFill="1" applyBorder="1" applyAlignment="1">
      <alignment horizontal="center" vertical="center"/>
    </xf>
    <xf numFmtId="2" fontId="1" fillId="2" borderId="62" xfId="0" applyNumberFormat="1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4" fontId="0" fillId="13" borderId="14" xfId="0" applyNumberFormat="1" applyFill="1" applyBorder="1"/>
    <xf numFmtId="2" fontId="1" fillId="2" borderId="91" xfId="0" applyNumberFormat="1" applyFont="1" applyFill="1" applyBorder="1" applyAlignment="1">
      <alignment horizontal="center" vertical="center"/>
    </xf>
    <xf numFmtId="2" fontId="1" fillId="2" borderId="92" xfId="0" applyNumberFormat="1" applyFont="1" applyFill="1" applyBorder="1" applyAlignment="1">
      <alignment horizontal="center" vertical="center"/>
    </xf>
    <xf numFmtId="2" fontId="1" fillId="2" borderId="93" xfId="0" applyNumberFormat="1" applyFont="1" applyFill="1" applyBorder="1" applyAlignment="1">
      <alignment horizontal="center" vertical="center"/>
    </xf>
    <xf numFmtId="2" fontId="0" fillId="0" borderId="81" xfId="0" applyNumberFormat="1" applyBorder="1"/>
    <xf numFmtId="4" fontId="6" fillId="2" borderId="14" xfId="0" applyNumberFormat="1" applyFont="1" applyFill="1" applyBorder="1"/>
    <xf numFmtId="4" fontId="6" fillId="2" borderId="15" xfId="0" applyNumberFormat="1" applyFont="1" applyFill="1" applyBorder="1"/>
    <xf numFmtId="4" fontId="0" fillId="2" borderId="15" xfId="0" applyNumberFormat="1" applyFill="1" applyBorder="1"/>
    <xf numFmtId="2" fontId="0" fillId="2" borderId="21" xfId="0" applyNumberFormat="1" applyFill="1" applyBorder="1"/>
    <xf numFmtId="2" fontId="0" fillId="2" borderId="29" xfId="0" applyNumberFormat="1" applyFill="1" applyBorder="1"/>
    <xf numFmtId="0" fontId="57" fillId="2" borderId="0" xfId="0" applyFont="1" applyFill="1"/>
    <xf numFmtId="0" fontId="58" fillId="2" borderId="0" xfId="0" applyFont="1" applyFill="1" applyBorder="1" applyAlignment="1">
      <alignment horizontal="center"/>
    </xf>
    <xf numFmtId="2" fontId="58" fillId="2" borderId="0" xfId="0" applyNumberFormat="1" applyFont="1" applyFill="1" applyBorder="1"/>
    <xf numFmtId="0" fontId="58" fillId="2" borderId="0" xfId="0" applyFont="1" applyFill="1" applyBorder="1"/>
    <xf numFmtId="0" fontId="13" fillId="4" borderId="49" xfId="0" applyFont="1" applyFill="1" applyBorder="1" applyAlignment="1">
      <alignment horizontal="center"/>
    </xf>
    <xf numFmtId="2" fontId="13" fillId="4" borderId="7" xfId="0" applyNumberFormat="1" applyFont="1" applyFill="1" applyBorder="1"/>
    <xf numFmtId="0" fontId="13" fillId="4" borderId="18" xfId="0" applyFont="1" applyFill="1" applyBorder="1"/>
    <xf numFmtId="164" fontId="12" fillId="5" borderId="44" xfId="0" applyNumberFormat="1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17" borderId="2" xfId="0" applyFont="1" applyFill="1" applyBorder="1" applyAlignment="1">
      <alignment horizontal="center" wrapText="1"/>
    </xf>
    <xf numFmtId="0" fontId="2" fillId="17" borderId="3" xfId="0" applyFont="1" applyFill="1" applyBorder="1" applyAlignment="1">
      <alignment horizontal="center" wrapText="1"/>
    </xf>
    <xf numFmtId="0" fontId="2" fillId="17" borderId="4" xfId="0" applyFont="1" applyFill="1" applyBorder="1" applyAlignment="1">
      <alignment horizontal="center" wrapText="1"/>
    </xf>
    <xf numFmtId="0" fontId="2" fillId="18" borderId="33" xfId="0" applyFont="1" applyFill="1" applyBorder="1" applyAlignment="1">
      <alignment horizontal="center" wrapText="1"/>
    </xf>
    <xf numFmtId="0" fontId="2" fillId="18" borderId="34" xfId="0" applyFont="1" applyFill="1" applyBorder="1" applyAlignment="1">
      <alignment horizontal="center" wrapText="1"/>
    </xf>
    <xf numFmtId="0" fontId="2" fillId="18" borderId="35" xfId="0" applyFont="1" applyFill="1" applyBorder="1" applyAlignment="1">
      <alignment horizontal="center" wrapText="1"/>
    </xf>
    <xf numFmtId="0" fontId="2" fillId="18" borderId="2" xfId="0" applyFont="1" applyFill="1" applyBorder="1" applyAlignment="1">
      <alignment horizontal="center" wrapText="1"/>
    </xf>
    <xf numFmtId="0" fontId="2" fillId="18" borderId="3" xfId="0" applyFont="1" applyFill="1" applyBorder="1" applyAlignment="1">
      <alignment horizontal="center" wrapText="1"/>
    </xf>
    <xf numFmtId="0" fontId="2" fillId="18" borderId="4" xfId="0" applyFont="1" applyFill="1" applyBorder="1" applyAlignment="1">
      <alignment horizontal="center" wrapText="1"/>
    </xf>
    <xf numFmtId="4" fontId="7" fillId="0" borderId="6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7" fillId="0" borderId="8" xfId="0" applyNumberFormat="1" applyFont="1" applyBorder="1" applyAlignment="1">
      <alignment horizontal="center"/>
    </xf>
    <xf numFmtId="4" fontId="6" fillId="13" borderId="6" xfId="0" applyNumberFormat="1" applyFont="1" applyFill="1" applyBorder="1" applyAlignment="1">
      <alignment horizontal="center"/>
    </xf>
    <xf numFmtId="4" fontId="6" fillId="13" borderId="7" xfId="0" applyNumberFormat="1" applyFont="1" applyFill="1" applyBorder="1" applyAlignment="1">
      <alignment horizontal="center"/>
    </xf>
    <xf numFmtId="4" fontId="6" fillId="13" borderId="18" xfId="0" applyNumberFormat="1" applyFont="1" applyFill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7" fillId="0" borderId="6" xfId="0" applyNumberFormat="1" applyFont="1" applyFill="1" applyBorder="1" applyAlignment="1">
      <alignment horizontal="center"/>
    </xf>
    <xf numFmtId="4" fontId="7" fillId="0" borderId="18" xfId="0" applyNumberFormat="1" applyFont="1" applyFill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35" fillId="2" borderId="90" xfId="0" applyFont="1" applyFill="1" applyBorder="1" applyAlignment="1">
      <alignment horizontal="center" vertical="center" wrapText="1"/>
    </xf>
    <xf numFmtId="0" fontId="35" fillId="2" borderId="61" xfId="0" applyFont="1" applyFill="1" applyBorder="1" applyAlignment="1">
      <alignment horizontal="center" vertical="center" wrapText="1"/>
    </xf>
    <xf numFmtId="0" fontId="17" fillId="2" borderId="61" xfId="0" applyFont="1" applyFill="1" applyBorder="1" applyAlignment="1">
      <alignment horizontal="center" vertical="center"/>
    </xf>
    <xf numFmtId="0" fontId="17" fillId="2" borderId="57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4" fontId="1" fillId="0" borderId="50" xfId="0" applyNumberFormat="1" applyFont="1" applyBorder="1" applyAlignment="1">
      <alignment horizontal="center" vertical="center"/>
    </xf>
    <xf numFmtId="4" fontId="1" fillId="0" borderId="56" xfId="0" applyNumberFormat="1" applyFont="1" applyBorder="1" applyAlignment="1">
      <alignment horizontal="center" vertical="center"/>
    </xf>
  </cellXfs>
  <cellStyles count="3">
    <cellStyle name="Navadno" xfId="0" builtinId="0"/>
    <cellStyle name="Normal 3 2" xfId="1"/>
    <cellStyle name="Odstotek" xfId="2" builtinId="5"/>
  </cellStyles>
  <dxfs count="0"/>
  <tableStyles count="0" defaultTableStyle="TableStyleMedium2" defaultPivotStyle="PivotStyleLight16"/>
  <colors>
    <mruColors>
      <color rgb="FFFFFFCC"/>
      <color rgb="FFFFFF66"/>
      <color rgb="FFFF3300"/>
      <color rgb="FFFF9900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4.xml"/><Relationship Id="rId10" Type="http://schemas.openxmlformats.org/officeDocument/2006/relationships/customXml" Target="../customXml/item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RSEE_razredi!$D$29:$F$29</c:f>
              <c:numCache>
                <c:formatCode>0.00</c:formatCode>
                <c:ptCount val="3"/>
                <c:pt idx="0">
                  <c:v>101.5</c:v>
                </c:pt>
                <c:pt idx="1">
                  <c:v>84.28</c:v>
                </c:pt>
                <c:pt idx="2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D-4E4A-A1F9-A0811DE0AF57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RSEE_razredi!$D$30:$F$30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D-4E4A-A1F9-A0811DE0A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RSEE_razredi!$D$31:$F$31</c:f>
              <c:numCache>
                <c:formatCode>0.00</c:formatCode>
                <c:ptCount val="3"/>
                <c:pt idx="0">
                  <c:v>101.5</c:v>
                </c:pt>
                <c:pt idx="1">
                  <c:v>84.28</c:v>
                </c:pt>
                <c:pt idx="2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CF-4AE4-826B-EB7880F01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73065955362309"/>
          <c:y val="4.8906449539882088E-2"/>
          <c:w val="0.81854217310592159"/>
          <c:h val="0.69087332981385741"/>
        </c:manualLayout>
      </c:layout>
      <c:scatterChart>
        <c:scatterStyle val="lineMarker"/>
        <c:varyColors val="0"/>
        <c:ser>
          <c:idx val="1"/>
          <c:order val="0"/>
          <c:tx>
            <c:strRef>
              <c:f>'Regresijske krivulje'!$Q$47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krivulje'!$Q$48:$Q$109</c:f>
            </c:numRef>
          </c:yVal>
          <c:smooth val="0"/>
          <c:extLst>
            <c:ext xmlns:c16="http://schemas.microsoft.com/office/drawing/2014/chart" uri="{C3380CC4-5D6E-409C-BE32-E72D297353CC}">
              <c16:uniqueId val="{00000002-ABC8-4677-94A2-4F945F77B10D}"/>
            </c:ext>
          </c:extLst>
        </c:ser>
        <c:ser>
          <c:idx val="0"/>
          <c:order val="1"/>
          <c:tx>
            <c:strRef>
              <c:f>'Regresijske krivulje'!$O$47</c:f>
              <c:strCache>
                <c:ptCount val="1"/>
                <c:pt idx="0">
                  <c:v>Krivulja KNDRS&lt;4000h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krivulje'!$O$48:$O$109</c:f>
            </c:numRef>
          </c:yVal>
          <c:smooth val="0"/>
          <c:extLst>
            <c:ext xmlns:c16="http://schemas.microsoft.com/office/drawing/2014/chart" uri="{C3380CC4-5D6E-409C-BE32-E72D297353CC}">
              <c16:uniqueId val="{00000000-ABC8-4677-94A2-4F945F77B10D}"/>
            </c:ext>
          </c:extLst>
        </c:ser>
        <c:ser>
          <c:idx val="2"/>
          <c:order val="2"/>
          <c:tx>
            <c:strRef>
              <c:f>'Regresijske krivulje'!$R$47</c:f>
              <c:strCache>
                <c:ptCount val="1"/>
                <c:pt idx="0">
                  <c:v>RSEE &lt;4000h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krivulje'!$R$48:$R$109</c:f>
            </c:numRef>
          </c:yVal>
          <c:smooth val="0"/>
          <c:extLst>
            <c:ext xmlns:c16="http://schemas.microsoft.com/office/drawing/2014/chart" uri="{C3380CC4-5D6E-409C-BE32-E72D297353CC}">
              <c16:uniqueId val="{00000003-ABC8-4677-94A2-4F945F77B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204480"/>
        <c:axId val="292205056"/>
      </c:scatterChart>
      <c:valAx>
        <c:axId val="292204480"/>
        <c:scaling>
          <c:orientation val="minMax"/>
          <c:max val="2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[MWe]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292205056"/>
        <c:crosses val="autoZero"/>
        <c:crossBetween val="midCat"/>
        <c:majorUnit val="1"/>
      </c:valAx>
      <c:valAx>
        <c:axId val="292205056"/>
        <c:scaling>
          <c:orientation val="minMax"/>
          <c:max val="210"/>
          <c:min val="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[€/MWh</a:t>
                </a:r>
                <a:r>
                  <a:rPr lang="en-US" sz="1400" b="1" i="0" baseline="-25000">
                    <a:effectLst/>
                  </a:rPr>
                  <a:t>el</a:t>
                </a:r>
                <a:r>
                  <a:rPr lang="en-US" sz="1400" b="1" i="0" baseline="0">
                    <a:effectLst/>
                  </a:rPr>
                  <a:t>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292204480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2501848382288936E-2"/>
          <c:y val="0.90188041043273581"/>
          <c:w val="0.89999984275097733"/>
          <c:h val="6.6582661122778081E-2"/>
        </c:manualLayout>
      </c:layout>
      <c:overlay val="0"/>
      <c:txPr>
        <a:bodyPr/>
        <a:lstStyle/>
        <a:p>
          <a:pPr>
            <a:defRPr sz="12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73065955362309"/>
          <c:y val="4.8906449539882088E-2"/>
          <c:w val="0.81854217310592159"/>
          <c:h val="0.690873329813857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'Regresijske krivulje'!$P$47</c:f>
              <c:strCache>
                <c:ptCount val="1"/>
                <c:pt idx="0">
                  <c:v>Krivulja KNDRS&gt;4000h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krivulje'!$P$48:$P$109</c:f>
            </c:numRef>
          </c:yVal>
          <c:smooth val="0"/>
          <c:extLst>
            <c:ext xmlns:c16="http://schemas.microsoft.com/office/drawing/2014/chart" uri="{C3380CC4-5D6E-409C-BE32-E72D297353CC}">
              <c16:uniqueId val="{00000001-8932-4B6A-9CD8-2CE542BD0B44}"/>
            </c:ext>
          </c:extLst>
        </c:ser>
        <c:ser>
          <c:idx val="1"/>
          <c:order val="1"/>
          <c:tx>
            <c:strRef>
              <c:f>'Regresijske krivulje'!$Q$47</c:f>
              <c:strCache>
                <c:ptCount val="1"/>
                <c:pt idx="0">
                  <c:v>Krivulja KSDRS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krivulje'!$Q$48:$Q$109</c:f>
            </c:numRef>
          </c:yVal>
          <c:smooth val="0"/>
          <c:extLst>
            <c:ext xmlns:c16="http://schemas.microsoft.com/office/drawing/2014/chart" uri="{C3380CC4-5D6E-409C-BE32-E72D297353CC}">
              <c16:uniqueId val="{00000000-8932-4B6A-9CD8-2CE542BD0B44}"/>
            </c:ext>
          </c:extLst>
        </c:ser>
        <c:ser>
          <c:idx val="2"/>
          <c:order val="2"/>
          <c:tx>
            <c:strRef>
              <c:f>'Regresijske krivulje'!$S$47</c:f>
              <c:strCache>
                <c:ptCount val="1"/>
                <c:pt idx="0">
                  <c:v>RSEE &gt;4000h</c:v>
                </c:pt>
              </c:strCache>
            </c:strRef>
          </c:tx>
          <c:spPr>
            <a:ln w="38100">
              <a:solidFill>
                <a:schemeClr val="accent5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krivulje'!$S$48:$S$109</c:f>
            </c:numRef>
          </c:yVal>
          <c:smooth val="0"/>
          <c:extLst>
            <c:ext xmlns:c16="http://schemas.microsoft.com/office/drawing/2014/chart" uri="{C3380CC4-5D6E-409C-BE32-E72D297353CC}">
              <c16:uniqueId val="{00000002-8932-4B6A-9CD8-2CE542BD0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204480"/>
        <c:axId val="292205056"/>
      </c:scatterChart>
      <c:valAx>
        <c:axId val="292204480"/>
        <c:scaling>
          <c:orientation val="minMax"/>
          <c:max val="2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[MWe]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292205056"/>
        <c:crosses val="autoZero"/>
        <c:crossBetween val="midCat"/>
        <c:majorUnit val="1"/>
      </c:valAx>
      <c:valAx>
        <c:axId val="292205056"/>
        <c:scaling>
          <c:orientation val="minMax"/>
          <c:max val="160"/>
          <c:min val="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[€/MWhel]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292204480"/>
        <c:crosses val="autoZero"/>
        <c:crossBetween val="midCat"/>
        <c:majorUnit val="1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2501848382288936E-2"/>
          <c:y val="0.90188041043273581"/>
          <c:w val="0.89999984275097733"/>
          <c:h val="7.8240233980049562E-2"/>
        </c:manualLayout>
      </c:layout>
      <c:overlay val="0"/>
      <c:txPr>
        <a:bodyPr/>
        <a:lstStyle/>
        <a:p>
          <a:pPr>
            <a:defRPr sz="12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42047904805073"/>
          <c:y val="4.8906449539882088E-2"/>
          <c:w val="0.72382331233161012"/>
          <c:h val="0.6948443786394710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'Regresijske krivulje'!$Q$47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krivulje'!$Q$48:$Q$109</c:f>
            </c:numRef>
          </c:yVal>
          <c:smooth val="0"/>
          <c:extLst>
            <c:ext xmlns:c16="http://schemas.microsoft.com/office/drawing/2014/chart" uri="{C3380CC4-5D6E-409C-BE32-E72D297353CC}">
              <c16:uniqueId val="{00000000-FE34-4B4D-8619-3948DBA5D7E4}"/>
            </c:ext>
          </c:extLst>
        </c:ser>
        <c:ser>
          <c:idx val="0"/>
          <c:order val="1"/>
          <c:tx>
            <c:strRef>
              <c:f>'Regresijske krivulje'!$O$47</c:f>
              <c:strCache>
                <c:ptCount val="1"/>
                <c:pt idx="0">
                  <c:v>Krivulja KNDRS&lt;4000h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krivulje'!$O$48:$O$109</c:f>
            </c:numRef>
          </c:yVal>
          <c:smooth val="0"/>
          <c:extLst>
            <c:ext xmlns:c16="http://schemas.microsoft.com/office/drawing/2014/chart" uri="{C3380CC4-5D6E-409C-BE32-E72D297353CC}">
              <c16:uniqueId val="{00000001-FE34-4B4D-8619-3948DBA5D7E4}"/>
            </c:ext>
          </c:extLst>
        </c:ser>
        <c:ser>
          <c:idx val="2"/>
          <c:order val="2"/>
          <c:tx>
            <c:strRef>
              <c:f>'Regresijske krivulje'!$R$47</c:f>
              <c:strCache>
                <c:ptCount val="1"/>
                <c:pt idx="0">
                  <c:v>RSEE &lt;4000h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krivulje'!$R$48:$R$109</c:f>
            </c:numRef>
          </c:yVal>
          <c:smooth val="0"/>
          <c:extLst>
            <c:ext xmlns:c16="http://schemas.microsoft.com/office/drawing/2014/chart" uri="{C3380CC4-5D6E-409C-BE32-E72D297353CC}">
              <c16:uniqueId val="{00000002-FE34-4B4D-8619-3948DBA5D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204480"/>
        <c:axId val="292205056"/>
      </c:scatterChart>
      <c:valAx>
        <c:axId val="29220448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[MWe]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292205056"/>
        <c:crosses val="autoZero"/>
        <c:crossBetween val="midCat"/>
        <c:majorUnit val="0.1"/>
      </c:valAx>
      <c:valAx>
        <c:axId val="292205056"/>
        <c:scaling>
          <c:orientation val="minMax"/>
          <c:max val="180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 b="1" i="0" baseline="0">
                    <a:effectLst/>
                  </a:rPr>
                  <a:t>[€/MWh</a:t>
                </a:r>
                <a:r>
                  <a:rPr lang="en-US" sz="1100" b="1" i="0" baseline="-25000">
                    <a:effectLst/>
                  </a:rPr>
                  <a:t>el</a:t>
                </a:r>
                <a:r>
                  <a:rPr lang="en-US" sz="1100" b="1" i="0" baseline="0">
                    <a:effectLst/>
                  </a:rPr>
                  <a:t>]</a:t>
                </a:r>
                <a:endParaRPr lang="sl-SI" sz="11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292204480"/>
        <c:crosses val="autoZero"/>
        <c:crossBetween val="midCat"/>
        <c:majorUnit val="2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906808709283006"/>
          <c:y val="4.8906449539882088E-2"/>
          <c:w val="0.73226716043114792"/>
          <c:h val="0.71834790091126455"/>
        </c:manualLayout>
      </c:layout>
      <c:scatterChart>
        <c:scatterStyle val="lineMarker"/>
        <c:varyColors val="0"/>
        <c:ser>
          <c:idx val="0"/>
          <c:order val="0"/>
          <c:tx>
            <c:strRef>
              <c:f>'Regresijske krivulje'!$P$47</c:f>
              <c:strCache>
                <c:ptCount val="1"/>
                <c:pt idx="0">
                  <c:v>Krivulja KNDRS&gt;4000h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krivulje'!$P$48:$P$109</c:f>
            </c:numRef>
          </c:yVal>
          <c:smooth val="0"/>
          <c:extLst>
            <c:ext xmlns:c16="http://schemas.microsoft.com/office/drawing/2014/chart" uri="{C3380CC4-5D6E-409C-BE32-E72D297353CC}">
              <c16:uniqueId val="{00000000-C9CD-4DFC-9536-42A5D0BAEBE4}"/>
            </c:ext>
          </c:extLst>
        </c:ser>
        <c:ser>
          <c:idx val="1"/>
          <c:order val="1"/>
          <c:tx>
            <c:strRef>
              <c:f>'Regresijske krivulje'!$Q$47</c:f>
              <c:strCache>
                <c:ptCount val="1"/>
                <c:pt idx="0">
                  <c:v>Krivulja KSDRS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krivulje'!$Q$48:$Q$109</c:f>
            </c:numRef>
          </c:yVal>
          <c:smooth val="0"/>
          <c:extLst>
            <c:ext xmlns:c16="http://schemas.microsoft.com/office/drawing/2014/chart" uri="{C3380CC4-5D6E-409C-BE32-E72D297353CC}">
              <c16:uniqueId val="{00000001-C9CD-4DFC-9536-42A5D0BAEBE4}"/>
            </c:ext>
          </c:extLst>
        </c:ser>
        <c:ser>
          <c:idx val="2"/>
          <c:order val="2"/>
          <c:tx>
            <c:strRef>
              <c:f>'Regresijske krivulje'!$S$47</c:f>
              <c:strCache>
                <c:ptCount val="1"/>
                <c:pt idx="0">
                  <c:v>RSEE &gt;4000h</c:v>
                </c:pt>
              </c:strCache>
            </c:strRef>
          </c:tx>
          <c:spPr>
            <a:ln w="38100">
              <a:solidFill>
                <a:schemeClr val="accent5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krivulje'!$S$48:$S$109</c:f>
            </c:numRef>
          </c:yVal>
          <c:smooth val="0"/>
          <c:extLst>
            <c:ext xmlns:c16="http://schemas.microsoft.com/office/drawing/2014/chart" uri="{C3380CC4-5D6E-409C-BE32-E72D297353CC}">
              <c16:uniqueId val="{00000002-C9CD-4DFC-9536-42A5D0BAE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204480"/>
        <c:axId val="292205056"/>
      </c:scatterChart>
      <c:valAx>
        <c:axId val="29220448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[MWe]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292205056"/>
        <c:crosses val="autoZero"/>
        <c:crossBetween val="midCat"/>
        <c:majorUnit val="0.1"/>
      </c:valAx>
      <c:valAx>
        <c:axId val="292205056"/>
        <c:scaling>
          <c:orientation val="minMax"/>
          <c:max val="140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 b="1" i="0" baseline="0">
                    <a:effectLst/>
                  </a:rPr>
                  <a:t>[€/MWhel]</a:t>
                </a:r>
                <a:endParaRPr lang="sl-SI" sz="11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292204480"/>
        <c:crosses val="autoZero"/>
        <c:crossBetween val="midCat"/>
        <c:majorUnit val="2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233352963069103E-2"/>
          <c:y val="4.8906449539882088E-2"/>
          <c:w val="0.85703934161673134"/>
          <c:h val="0.72867887142560117"/>
        </c:manualLayout>
      </c:layout>
      <c:scatterChart>
        <c:scatterStyle val="lineMarker"/>
        <c:varyColors val="0"/>
        <c:ser>
          <c:idx val="3"/>
          <c:order val="0"/>
          <c:tx>
            <c:v>mHE</c:v>
          </c:tx>
          <c:spPr>
            <a:ln w="254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'Regresijske krivulje'!$B$48:$B$99</c:f>
            </c:numRef>
          </c:xVal>
          <c:yVal>
            <c:numRef>
              <c:f>'Regresijske krivulje'!$C$48:$C$99</c:f>
            </c:numRef>
          </c:yVal>
          <c:smooth val="0"/>
          <c:extLst>
            <c:ext xmlns:c16="http://schemas.microsoft.com/office/drawing/2014/chart" uri="{C3380CC4-5D6E-409C-BE32-E72D297353CC}">
              <c16:uniqueId val="{00000000-DE3D-4773-AA00-85433FE1146D}"/>
            </c:ext>
          </c:extLst>
        </c:ser>
        <c:ser>
          <c:idx val="1"/>
          <c:order val="1"/>
          <c:tx>
            <c:v>VE</c:v>
          </c:tx>
          <c:spPr>
            <a:ln w="28575">
              <a:solidFill>
                <a:srgbClr val="92D050"/>
              </a:solidFill>
            </a:ln>
          </c:spPr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krivulje'!$AL$48:$AL$109</c:f>
            </c:numRef>
          </c:yVal>
          <c:smooth val="0"/>
          <c:extLst>
            <c:ext xmlns:c16="http://schemas.microsoft.com/office/drawing/2014/chart" uri="{C3380CC4-5D6E-409C-BE32-E72D297353CC}">
              <c16:uniqueId val="{00000001-2B58-4BCA-965B-B9B76AF7F488}"/>
            </c:ext>
          </c:extLst>
        </c:ser>
        <c:ser>
          <c:idx val="0"/>
          <c:order val="2"/>
          <c:tx>
            <c:v>SEO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'Regresijske krivulje'!$H$48:$H$99</c:f>
            </c:numRef>
          </c:xVal>
          <c:yVal>
            <c:numRef>
              <c:f>'Regresijske krivulje'!$I$48:$I$99</c:f>
            </c:numRef>
          </c:yVal>
          <c:smooth val="0"/>
          <c:extLst>
            <c:ext xmlns:c16="http://schemas.microsoft.com/office/drawing/2014/chart" uri="{C3380CC4-5D6E-409C-BE32-E72D297353CC}">
              <c16:uniqueId val="{00000001-DE3D-4773-AA00-85433FE1146D}"/>
            </c:ext>
          </c:extLst>
        </c:ser>
        <c:ser>
          <c:idx val="6"/>
          <c:order val="3"/>
          <c:tx>
            <c:v>SES</c:v>
          </c:tx>
          <c:spPr>
            <a:ln w="28575">
              <a:solidFill>
                <a:schemeClr val="accent4">
                  <a:lumMod val="60000"/>
                  <a:lumOff val="4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'Regresijske krivulje'!$B$48:$B$99</c:f>
            </c:numRef>
          </c:xVal>
          <c:yVal>
            <c:numRef>
              <c:f>'Regresijske krivulje'!$AN$48:$AN$109</c:f>
            </c:numRef>
          </c:yVal>
          <c:smooth val="0"/>
          <c:extLst>
            <c:ext xmlns:c16="http://schemas.microsoft.com/office/drawing/2014/chart" uri="{C3380CC4-5D6E-409C-BE32-E72D297353CC}">
              <c16:uniqueId val="{00000006-2B58-4BCA-965B-B9B76AF7F488}"/>
            </c:ext>
          </c:extLst>
        </c:ser>
        <c:ser>
          <c:idx val="5"/>
          <c:order val="4"/>
          <c:tx>
            <c:strRef>
              <c:f>'Regresijske krivulje'!$AM$47</c:f>
              <c:strCache>
                <c:ptCount val="1"/>
                <c:pt idx="0">
                  <c:v>LB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'Regresijske krivulje'!$B$48:$B$99</c:f>
            </c:numRef>
          </c:xVal>
          <c:yVal>
            <c:numRef>
              <c:f>'Regresijske krivulje'!$AM$48:$AM$109</c:f>
            </c:numRef>
          </c:yVal>
          <c:smooth val="0"/>
          <c:extLst>
            <c:ext xmlns:c16="http://schemas.microsoft.com/office/drawing/2014/chart" uri="{C3380CC4-5D6E-409C-BE32-E72D297353CC}">
              <c16:uniqueId val="{00000005-2B58-4BCA-965B-B9B76AF7F488}"/>
            </c:ext>
          </c:extLst>
        </c:ser>
        <c:ser>
          <c:idx val="2"/>
          <c:order val="5"/>
          <c:tx>
            <c:v>SPTE &gt;4000</c:v>
          </c:tx>
          <c:spPr>
            <a:ln w="28575"/>
          </c:spPr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krivulje'!$S$48:$S$109</c:f>
            </c:numRef>
          </c:yVal>
          <c:smooth val="0"/>
          <c:extLst>
            <c:ext xmlns:c16="http://schemas.microsoft.com/office/drawing/2014/chart" uri="{C3380CC4-5D6E-409C-BE32-E72D297353CC}">
              <c16:uniqueId val="{00000003-2B58-4BCA-965B-B9B76AF7F488}"/>
            </c:ext>
          </c:extLst>
        </c:ser>
        <c:ser>
          <c:idx val="4"/>
          <c:order val="6"/>
          <c:tx>
            <c:v>SPTE &lt;4000</c:v>
          </c:tx>
          <c:spPr>
            <a:ln w="3810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krivulje'!$R$48:$R$109</c:f>
            </c:numRef>
          </c:yVal>
          <c:smooth val="0"/>
          <c:extLst>
            <c:ext xmlns:c16="http://schemas.microsoft.com/office/drawing/2014/chart" uri="{C3380CC4-5D6E-409C-BE32-E72D297353CC}">
              <c16:uniqueId val="{00000004-2B58-4BCA-965B-B9B76AF7F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70240"/>
        <c:axId val="170570816"/>
      </c:scatterChart>
      <c:valAx>
        <c:axId val="170570240"/>
        <c:scaling>
          <c:orientation val="minMax"/>
          <c:max val="2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Nazivna moč PN [MW</a:t>
                </a:r>
                <a:r>
                  <a:rPr lang="en-US" sz="1400" baseline="-25000"/>
                  <a:t>El</a:t>
                </a:r>
                <a:r>
                  <a:rPr lang="en-US" sz="1400"/>
                  <a:t>]</a:t>
                </a:r>
                <a:endParaRPr lang="sl-SI" sz="14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816"/>
        <c:crosses val="autoZero"/>
        <c:crossBetween val="midCat"/>
        <c:majorUnit val="0.1"/>
      </c:valAx>
      <c:valAx>
        <c:axId val="170570816"/>
        <c:scaling>
          <c:orientation val="minMax"/>
          <c:max val="180"/>
          <c:min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RSEE [EUR/MWhel]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240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16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#SKLIC!</c:v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0-E9D7-45A1-AA79-2F0A8CCE1E14}"/>
            </c:ext>
          </c:extLst>
        </c:ser>
        <c:ser>
          <c:idx val="1"/>
          <c:order val="1"/>
          <c:tx>
            <c:v>#SKLIC!</c:v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1-E9D7-45A1-AA79-2F0A8CCE1E14}"/>
            </c:ext>
          </c:extLst>
        </c:ser>
        <c:ser>
          <c:idx val="2"/>
          <c:order val="2"/>
          <c:tx>
            <c:v>#SKLIC!</c:v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2-E9D7-45A1-AA79-2F0A8CCE1E14}"/>
            </c:ext>
          </c:extLst>
        </c:ser>
        <c:ser>
          <c:idx val="3"/>
          <c:order val="3"/>
          <c:tx>
            <c:v>#SKLIC!</c:v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3-E9D7-45A1-AA79-2F0A8CCE1E14}"/>
            </c:ext>
          </c:extLst>
        </c:ser>
        <c:ser>
          <c:idx val="4"/>
          <c:order val="4"/>
          <c:tx>
            <c:v>#SKLIC!</c:v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4-E9D7-45A1-AA79-2F0A8CCE1E14}"/>
            </c:ext>
          </c:extLst>
        </c:ser>
        <c:ser>
          <c:idx val="5"/>
          <c:order val="5"/>
          <c:tx>
            <c:v>#SKLIC!</c:v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5-E9D7-45A1-AA79-2F0A8CCE1E14}"/>
            </c:ext>
          </c:extLst>
        </c:ser>
        <c:ser>
          <c:idx val="6"/>
          <c:order val="6"/>
          <c:tx>
            <c:v>#SKLIC!</c:v>
          </c:tx>
          <c:spPr>
            <a:ln w="57150"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6-E9D7-45A1-AA79-2F0A8CCE1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447680"/>
        <c:axId val="97741632"/>
      </c:lineChart>
      <c:catAx>
        <c:axId val="16544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97741632"/>
        <c:crosses val="autoZero"/>
        <c:auto val="1"/>
        <c:lblAlgn val="ctr"/>
        <c:lblOffset val="100"/>
        <c:noMultiLvlLbl val="0"/>
      </c:catAx>
      <c:valAx>
        <c:axId val="97741632"/>
        <c:scaling>
          <c:orientation val="minMax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sl-SI"/>
          </a:p>
        </c:txPr>
        <c:crossAx val="165447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#SKLIC!</c:v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0-F242-44EA-AD50-02CB52BA92F8}"/>
            </c:ext>
          </c:extLst>
        </c:ser>
        <c:ser>
          <c:idx val="1"/>
          <c:order val="1"/>
          <c:tx>
            <c:v>#SKLIC!</c:v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1-F242-44EA-AD50-02CB52BA92F8}"/>
            </c:ext>
          </c:extLst>
        </c:ser>
        <c:ser>
          <c:idx val="2"/>
          <c:order val="2"/>
          <c:tx>
            <c:v>#SKLIC!</c:v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2-F242-44EA-AD50-02CB52BA92F8}"/>
            </c:ext>
          </c:extLst>
        </c:ser>
        <c:ser>
          <c:idx val="3"/>
          <c:order val="3"/>
          <c:tx>
            <c:v>#SKLIC!</c:v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3-F242-44EA-AD50-02CB52BA92F8}"/>
            </c:ext>
          </c:extLst>
        </c:ser>
        <c:ser>
          <c:idx val="4"/>
          <c:order val="4"/>
          <c:tx>
            <c:v>#SKLIC!</c:v>
          </c:tx>
          <c:spPr>
            <a:ln w="63500"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4-F242-44EA-AD50-02CB52BA9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448192"/>
        <c:axId val="97742784"/>
      </c:lineChart>
      <c:catAx>
        <c:axId val="1654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97742784"/>
        <c:crosses val="autoZero"/>
        <c:auto val="1"/>
        <c:lblAlgn val="ctr"/>
        <c:lblOffset val="100"/>
        <c:noMultiLvlLbl val="0"/>
      </c:catAx>
      <c:valAx>
        <c:axId val="97742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sl-SI"/>
          </a:p>
        </c:txPr>
        <c:crossAx val="1654481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RSEE_razredi!$D$29:$F$29</c:f>
              <c:numCache>
                <c:formatCode>0.00</c:formatCode>
                <c:ptCount val="3"/>
                <c:pt idx="0">
                  <c:v>101.5</c:v>
                </c:pt>
                <c:pt idx="1">
                  <c:v>84.28</c:v>
                </c:pt>
                <c:pt idx="2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40-44F9-A23D-047C597E52FE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RSEE_razredi!$D$30:$F$30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40-44F9-A23D-047C597E5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RSEE_razredi!$D$31:$F$31</c:f>
              <c:numCache>
                <c:formatCode>0.00</c:formatCode>
                <c:ptCount val="3"/>
                <c:pt idx="0">
                  <c:v>101.5</c:v>
                </c:pt>
                <c:pt idx="1">
                  <c:v>84.28</c:v>
                </c:pt>
                <c:pt idx="2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40-44F9-A23D-047C597E5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RSEE_razredi!$L$28:$O$28</c:f>
              <c:strCache>
                <c:ptCount val="4"/>
                <c:pt idx="0">
                  <c:v>do 50 kW</c:v>
                </c:pt>
                <c:pt idx="1">
                  <c:v> do 1 MW</c:v>
                </c:pt>
                <c:pt idx="2">
                  <c:v>do 5 MW</c:v>
                </c:pt>
                <c:pt idx="3">
                  <c:v>do 20 MW</c:v>
                </c:pt>
              </c:strCache>
            </c:strRef>
          </c:cat>
          <c:val>
            <c:numRef>
              <c:f>RSEE_razredi!$L$29:$O$29</c:f>
              <c:numCache>
                <c:formatCode>0.00</c:formatCode>
                <c:ptCount val="4"/>
                <c:pt idx="0">
                  <c:v>70.069999999999993</c:v>
                </c:pt>
                <c:pt idx="1">
                  <c:v>36.89</c:v>
                </c:pt>
                <c:pt idx="2">
                  <c:v>23.47</c:v>
                </c:pt>
                <c:pt idx="3">
                  <c:v>20.09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2-44AC-B4A5-64D1197AEDF3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RSEE_razredi!$L$28:$O$28</c:f>
              <c:strCache>
                <c:ptCount val="4"/>
                <c:pt idx="0">
                  <c:v>do 50 kW</c:v>
                </c:pt>
                <c:pt idx="1">
                  <c:v> do 1 MW</c:v>
                </c:pt>
                <c:pt idx="2">
                  <c:v>do 5 MW</c:v>
                </c:pt>
                <c:pt idx="3">
                  <c:v>do 20 MW</c:v>
                </c:pt>
              </c:strCache>
            </c:strRef>
          </c:cat>
          <c:val>
            <c:numRef>
              <c:f>RSEE_razredi!$L$30:$O$30</c:f>
              <c:numCache>
                <c:formatCode>0.00</c:formatCode>
                <c:ptCount val="4"/>
                <c:pt idx="0">
                  <c:v>70.680000000000007</c:v>
                </c:pt>
                <c:pt idx="1">
                  <c:v>71.17</c:v>
                </c:pt>
                <c:pt idx="2">
                  <c:v>57.04</c:v>
                </c:pt>
                <c:pt idx="3">
                  <c:v>50.85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02-44AC-B4A5-64D1197AE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RSEE_razredi!$L$28:$O$28</c:f>
              <c:strCache>
                <c:ptCount val="4"/>
                <c:pt idx="0">
                  <c:v>do 50 kW</c:v>
                </c:pt>
                <c:pt idx="1">
                  <c:v> do 1 MW</c:v>
                </c:pt>
                <c:pt idx="2">
                  <c:v>do 5 MW</c:v>
                </c:pt>
                <c:pt idx="3">
                  <c:v>do 20 MW</c:v>
                </c:pt>
              </c:strCache>
            </c:strRef>
          </c:cat>
          <c:val>
            <c:numRef>
              <c:f>RSEE_razredi!$L$31:$O$31</c:f>
              <c:numCache>
                <c:formatCode>0.00</c:formatCode>
                <c:ptCount val="4"/>
                <c:pt idx="0">
                  <c:v>140.75</c:v>
                </c:pt>
                <c:pt idx="1">
                  <c:v>108.06</c:v>
                </c:pt>
                <c:pt idx="2">
                  <c:v>80.509999999999991</c:v>
                </c:pt>
                <c:pt idx="3">
                  <c:v>70.94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02-44AC-B4A5-64D1197AE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RSEE_razredi!$E$28:$F$28</c:f>
              <c:strCache>
                <c:ptCount val="2"/>
                <c:pt idx="0">
                  <c:v> do 1 MW</c:v>
                </c:pt>
                <c:pt idx="1">
                  <c:v>do 10 MW</c:v>
                </c:pt>
              </c:strCache>
            </c:strRef>
          </c:cat>
          <c:val>
            <c:numRef>
              <c:f>RSEE_razredi!$E$29:$F$29</c:f>
              <c:numCache>
                <c:formatCode>0.00</c:formatCode>
                <c:ptCount val="2"/>
                <c:pt idx="0">
                  <c:v>84.28</c:v>
                </c:pt>
                <c:pt idx="1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F-46DD-9B53-6973776E4509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RSEE_razredi!$E$28:$F$28</c:f>
              <c:strCache>
                <c:ptCount val="2"/>
                <c:pt idx="0">
                  <c:v> do 1 MW</c:v>
                </c:pt>
                <c:pt idx="1">
                  <c:v>do 10 MW</c:v>
                </c:pt>
              </c:strCache>
            </c:strRef>
          </c:cat>
          <c:val>
            <c:numRef>
              <c:f>RSEE_razredi!$E$30:$F$30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8F-46DD-9B53-6973776E4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RSEE_razredi!$E$28:$F$28</c:f>
              <c:strCache>
                <c:ptCount val="2"/>
                <c:pt idx="0">
                  <c:v> do 1 MW</c:v>
                </c:pt>
                <c:pt idx="1">
                  <c:v>do 10 MW</c:v>
                </c:pt>
              </c:strCache>
            </c:strRef>
          </c:cat>
          <c:val>
            <c:numRef>
              <c:f>RSEE_razredi!$E$31:$F$31</c:f>
              <c:numCache>
                <c:formatCode>0.00</c:formatCode>
                <c:ptCount val="2"/>
                <c:pt idx="0">
                  <c:v>84.28</c:v>
                </c:pt>
                <c:pt idx="1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8F-46DD-9B53-6973776E4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"/>
              <c:pt idx="0">
                <c:v>Enotno za vse vel. razrede</c:v>
              </c:pt>
            </c:strLit>
          </c:cat>
          <c:val>
            <c:numRef>
              <c:f>RSEE_razredi!$F$29</c:f>
              <c:numCache>
                <c:formatCode>0.00</c:formatCode>
                <c:ptCount val="1"/>
                <c:pt idx="0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07-47F0-96EC-C887FBDFDD6C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Lit>
              <c:ptCount val="1"/>
              <c:pt idx="0">
                <c:v>Enotno za vse vel. razrede</c:v>
              </c:pt>
            </c:strLit>
          </c:cat>
          <c:val>
            <c:numRef>
              <c:f>RSEE_razredi!$F$30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07-47F0-96EC-C887FBDFD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8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RSEE_razredi!$F$28</c:f>
              <c:strCache>
                <c:ptCount val="1"/>
                <c:pt idx="0">
                  <c:v>do 10 MW</c:v>
                </c:pt>
              </c:strCache>
            </c:strRef>
          </c:cat>
          <c:val>
            <c:numRef>
              <c:f>RSEE_razredi!$F$31</c:f>
              <c:numCache>
                <c:formatCode>0.00</c:formatCode>
                <c:ptCount val="1"/>
                <c:pt idx="0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07-47F0-96EC-C887FBDFD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31534275642557"/>
          <c:y val="4.8906449539882088E-2"/>
          <c:w val="0.80695733893995303"/>
          <c:h val="0.66785485946639811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krivulje'!$C$47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krivulje'!$B$48:$B$99</c:f>
            </c:numRef>
          </c:xVal>
          <c:yVal>
            <c:numRef>
              <c:f>'Regresijske krivulje'!$C$48:$C$99</c:f>
            </c:numRef>
          </c:yVal>
          <c:smooth val="0"/>
          <c:extLst>
            <c:ext xmlns:c16="http://schemas.microsoft.com/office/drawing/2014/chart" uri="{C3380CC4-5D6E-409C-BE32-E72D297353CC}">
              <c16:uniqueId val="{00000000-0FD2-4E7F-8722-324C519F93CF}"/>
            </c:ext>
          </c:extLst>
        </c:ser>
        <c:ser>
          <c:idx val="6"/>
          <c:order val="1"/>
          <c:tx>
            <c:strRef>
              <c:f>'Regresijske krivulje'!$D$47</c:f>
              <c:strCache>
                <c:ptCount val="1"/>
                <c:pt idx="0">
                  <c:v>RSEE razr.</c:v>
                </c:pt>
              </c:strCache>
            </c:strRef>
          </c:tx>
          <c:marker>
            <c:symbol val="circle"/>
            <c:size val="5"/>
            <c:spPr>
              <a:solidFill>
                <a:srgbClr val="FF3300"/>
              </a:solidFill>
              <a:ln>
                <a:noFill/>
              </a:ln>
            </c:spPr>
          </c:marker>
          <c:xVal>
            <c:numRef>
              <c:f>'Regresijske krivulje'!$B$48:$B$99</c:f>
            </c:numRef>
          </c:xVal>
          <c:yVal>
            <c:numRef>
              <c:f>'Regresijske krivulje'!$D$48:$D$99</c:f>
            </c:numRef>
          </c:yVal>
          <c:smooth val="0"/>
          <c:extLst>
            <c:ext xmlns:c16="http://schemas.microsoft.com/office/drawing/2014/chart" uri="{C3380CC4-5D6E-409C-BE32-E72D297353CC}">
              <c16:uniqueId val="{00000002-0FD2-4E7F-8722-324C519F9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70240"/>
        <c:axId val="170570816"/>
      </c:scatterChart>
      <c:valAx>
        <c:axId val="170570240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</a:t>
                </a:r>
                <a:r>
                  <a:rPr lang="en-US" sz="1200" baseline="-25000"/>
                  <a:t>el</a:t>
                </a:r>
                <a:r>
                  <a:rPr lang="en-US" sz="1200"/>
                  <a:t>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816"/>
        <c:crosses val="autoZero"/>
        <c:crossBetween val="midCat"/>
        <c:majorUnit val="1"/>
      </c:valAx>
      <c:valAx>
        <c:axId val="170570816"/>
        <c:scaling>
          <c:orientation val="minMax"/>
          <c:max val="110"/>
          <c:min val="6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RSEE [€/MWh</a:t>
                </a:r>
                <a:r>
                  <a:rPr lang="en-US" sz="1400" b="1" i="0" baseline="-25000">
                    <a:effectLst/>
                  </a:rPr>
                  <a:t>el</a:t>
                </a:r>
                <a:r>
                  <a:rPr lang="en-US" sz="1400" b="1" i="0" baseline="0">
                    <a:effectLst/>
                  </a:rPr>
                  <a:t>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240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14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70510171402501"/>
          <c:y val="4.8906449539882088E-2"/>
          <c:w val="0.68790618707308404"/>
          <c:h val="0.62023593568499114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krivulje'!$C$47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krivulje'!$B$48:$B$63</c:f>
            </c:numRef>
          </c:xVal>
          <c:yVal>
            <c:numRef>
              <c:f>'Regresijske krivulje'!$C$48:$C$63</c:f>
            </c:numRef>
          </c:yVal>
          <c:smooth val="0"/>
          <c:extLst>
            <c:ext xmlns:c16="http://schemas.microsoft.com/office/drawing/2014/chart" uri="{C3380CC4-5D6E-409C-BE32-E72D297353CC}">
              <c16:uniqueId val="{00000000-95F0-4182-80C8-7D38CF38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70240"/>
        <c:axId val="170570816"/>
      </c:scatterChart>
      <c:valAx>
        <c:axId val="17057024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</a:t>
                </a:r>
                <a:r>
                  <a:rPr lang="en-US" sz="1100" baseline="-25000"/>
                  <a:t>el</a:t>
                </a:r>
                <a:r>
                  <a:rPr lang="en-US" sz="1100"/>
                  <a:t>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816"/>
        <c:crosses val="autoZero"/>
        <c:crossBetween val="midCat"/>
        <c:majorUnit val="0.2"/>
      </c:valAx>
      <c:valAx>
        <c:axId val="170570816"/>
        <c:scaling>
          <c:orientation val="minMax"/>
          <c:max val="110"/>
          <c:min val="8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600"/>
                </a:pPr>
                <a:r>
                  <a:rPr lang="en-US" sz="1100" b="1" i="0" baseline="0">
                    <a:effectLst/>
                  </a:rPr>
                  <a:t>RSEE [€/MWh</a:t>
                </a:r>
                <a:r>
                  <a:rPr lang="en-US" sz="1100" b="1" i="0" baseline="-25000">
                    <a:effectLst/>
                  </a:rPr>
                  <a:t>el</a:t>
                </a:r>
                <a:r>
                  <a:rPr lang="en-US" sz="1100" b="1" i="0" baseline="0">
                    <a:effectLst/>
                  </a:rPr>
                  <a:t>]</a:t>
                </a:r>
                <a:endParaRPr lang="sl-SI" sz="6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240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80995370370369"/>
          <c:y val="4.8906449539882088E-2"/>
          <c:w val="0.78346273148148149"/>
          <c:h val="0.66785485946639811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krivulje'!$I$47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krivulje'!$H$48:$H$99</c:f>
            </c:numRef>
          </c:xVal>
          <c:yVal>
            <c:numRef>
              <c:f>'Regresijske krivulje'!$I$48:$I$99</c:f>
            </c:numRef>
          </c:yVal>
          <c:smooth val="0"/>
          <c:extLst>
            <c:ext xmlns:c16="http://schemas.microsoft.com/office/drawing/2014/chart" uri="{C3380CC4-5D6E-409C-BE32-E72D297353CC}">
              <c16:uniqueId val="{00000000-37E9-45D1-BC44-68967DFAE6DB}"/>
            </c:ext>
          </c:extLst>
        </c:ser>
        <c:ser>
          <c:idx val="6"/>
          <c:order val="1"/>
          <c:tx>
            <c:strRef>
              <c:f>'Regresijske krivulje'!$I$47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circle"/>
            <c:size val="4"/>
            <c:spPr>
              <a:solidFill>
                <a:srgbClr val="FF3300"/>
              </a:solidFill>
              <a:ln>
                <a:noFill/>
              </a:ln>
            </c:spPr>
          </c:marker>
          <c:xVal>
            <c:numRef>
              <c:f>'Regresijske krivulje'!$H$48:$H$99</c:f>
            </c:numRef>
          </c:xVal>
          <c:yVal>
            <c:numRef>
              <c:f>'Regresijske krivulje'!$J$48:$J$99</c:f>
            </c:numRef>
          </c:yVal>
          <c:smooth val="0"/>
          <c:extLst>
            <c:ext xmlns:c16="http://schemas.microsoft.com/office/drawing/2014/chart" uri="{C3380CC4-5D6E-409C-BE32-E72D297353CC}">
              <c16:uniqueId val="{00000001-37E9-45D1-BC44-68967DFAE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70240"/>
        <c:axId val="170570816"/>
      </c:scatterChart>
      <c:valAx>
        <c:axId val="170570240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</a:t>
                </a:r>
                <a:r>
                  <a:rPr lang="en-US" sz="1200" baseline="-25000"/>
                  <a:t>el</a:t>
                </a:r>
                <a:r>
                  <a:rPr lang="en-US" sz="1200"/>
                  <a:t>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816"/>
        <c:crosses val="autoZero"/>
        <c:crossBetween val="midCat"/>
        <c:majorUnit val="1"/>
      </c:valAx>
      <c:valAx>
        <c:axId val="170570816"/>
        <c:scaling>
          <c:orientation val="minMax"/>
          <c:max val="120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RSEE [€/MWh</a:t>
                </a:r>
                <a:r>
                  <a:rPr lang="en-US" sz="1400" b="1" i="0" baseline="-25000">
                    <a:effectLst/>
                  </a:rPr>
                  <a:t>el</a:t>
                </a:r>
                <a:r>
                  <a:rPr lang="en-US" sz="1400" b="1" i="0" baseline="0">
                    <a:effectLst/>
                  </a:rPr>
                  <a:t>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240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14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70510171402501"/>
          <c:y val="4.8906449539882088E-2"/>
          <c:w val="0.68790618707308404"/>
          <c:h val="0.62023593568499114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krivulje'!$I$47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krivulje'!$H$48:$H$63</c:f>
            </c:numRef>
          </c:xVal>
          <c:yVal>
            <c:numRef>
              <c:f>'Regresijske krivulje'!$I$48:$I$63</c:f>
            </c:numRef>
          </c:yVal>
          <c:smooth val="0"/>
          <c:extLst>
            <c:ext xmlns:c16="http://schemas.microsoft.com/office/drawing/2014/chart" uri="{C3380CC4-5D6E-409C-BE32-E72D297353CC}">
              <c16:uniqueId val="{00000000-1DAC-4E47-96FF-A2156A852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70240"/>
        <c:axId val="170570816"/>
      </c:scatterChart>
      <c:valAx>
        <c:axId val="17057024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</a:t>
                </a:r>
                <a:r>
                  <a:rPr lang="en-US" sz="1100" baseline="-25000"/>
                  <a:t>el</a:t>
                </a:r>
                <a:r>
                  <a:rPr lang="en-US" sz="1100"/>
                  <a:t>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816"/>
        <c:crosses val="autoZero"/>
        <c:crossBetween val="midCat"/>
        <c:majorUnit val="0.2"/>
      </c:valAx>
      <c:valAx>
        <c:axId val="170570816"/>
        <c:scaling>
          <c:orientation val="minMax"/>
          <c:max val="90"/>
          <c:min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600"/>
                </a:pPr>
                <a:r>
                  <a:rPr lang="en-US" sz="1100" b="1" i="0" baseline="0">
                    <a:effectLst/>
                  </a:rPr>
                  <a:t>RSEE [€/MWh</a:t>
                </a:r>
                <a:r>
                  <a:rPr lang="en-US" sz="1100" b="1" i="0" baseline="-25000">
                    <a:effectLst/>
                  </a:rPr>
                  <a:t>el</a:t>
                </a:r>
                <a:r>
                  <a:rPr lang="en-US" sz="1100" b="1" i="0" baseline="0">
                    <a:effectLst/>
                  </a:rPr>
                  <a:t>]</a:t>
                </a:r>
                <a:endParaRPr lang="sl-SI" sz="6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240"/>
        <c:crosses val="autoZero"/>
        <c:crossBetween val="midCat"/>
        <c:majorUnit val="1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zoomScale="114" workbookViewId="0" zoomToFit="1"/>
  </sheetViews>
  <pageMargins left="0.7" right="0.7" top="0.75" bottom="0.75" header="0.3" footer="0.3"/>
  <drawing r:id="rId1"/>
</chartsheet>
</file>

<file path=xl/ctrlProps/ctrlProp1.xml><?xml version="1.0" encoding="utf-8"?>
<formControlPr xmlns="http://schemas.microsoft.com/office/spreadsheetml/2009/9/main" objectType="Drop" dropLines="12" dropStyle="combo" dx="16" fmlaLink="$B$27" fmlaRange="$B$6:$B$17" noThreeD="1" sel="1" val="0"/>
</file>

<file path=xl/ctrlProps/ctrlProp2.xml><?xml version="1.0" encoding="utf-8"?>
<formControlPr xmlns="http://schemas.microsoft.com/office/spreadsheetml/2009/9/main" objectType="Drop" dropLines="2" dropStyle="combo" dx="16" fmlaLink="$N$27" fmlaRange="$B$21:$B$22" noThreeD="1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49</xdr:row>
      <xdr:rowOff>66675</xdr:rowOff>
    </xdr:from>
    <xdr:to>
      <xdr:col>2</xdr:col>
      <xdr:colOff>363043</xdr:colOff>
      <xdr:row>64</xdr:row>
      <xdr:rowOff>32025</xdr:rowOff>
    </xdr:to>
    <xdr:graphicFrame macro="">
      <xdr:nvGraphicFramePr>
        <xdr:cNvPr id="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57150</xdr:rowOff>
        </xdr:from>
        <xdr:to>
          <xdr:col>1</xdr:col>
          <xdr:colOff>3771900</xdr:colOff>
          <xdr:row>27</xdr:row>
          <xdr:rowOff>9525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9525</xdr:colOff>
      <xdr:row>34</xdr:row>
      <xdr:rowOff>9525</xdr:rowOff>
    </xdr:from>
    <xdr:to>
      <xdr:col>2</xdr:col>
      <xdr:colOff>315418</xdr:colOff>
      <xdr:row>48</xdr:row>
      <xdr:rowOff>165375</xdr:rowOff>
    </xdr:to>
    <xdr:graphicFrame macro="">
      <xdr:nvGraphicFramePr>
        <xdr:cNvPr id="4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25</xdr:row>
          <xdr:rowOff>0</xdr:rowOff>
        </xdr:from>
        <xdr:to>
          <xdr:col>14</xdr:col>
          <xdr:colOff>9525</xdr:colOff>
          <xdr:row>26</xdr:row>
          <xdr:rowOff>152400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0</xdr:colOff>
      <xdr:row>34</xdr:row>
      <xdr:rowOff>66675</xdr:rowOff>
    </xdr:from>
    <xdr:to>
      <xdr:col>15</xdr:col>
      <xdr:colOff>39193</xdr:colOff>
      <xdr:row>49</xdr:row>
      <xdr:rowOff>32025</xdr:rowOff>
    </xdr:to>
    <xdr:graphicFrame macro="">
      <xdr:nvGraphicFramePr>
        <xdr:cNvPr id="6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2</xdr:col>
      <xdr:colOff>305893</xdr:colOff>
      <xdr:row>79</xdr:row>
      <xdr:rowOff>155850</xdr:rowOff>
    </xdr:to>
    <xdr:graphicFrame macro="">
      <xdr:nvGraphicFramePr>
        <xdr:cNvPr id="7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2</xdr:col>
      <xdr:colOff>305893</xdr:colOff>
      <xdr:row>94</xdr:row>
      <xdr:rowOff>155850</xdr:rowOff>
    </xdr:to>
    <xdr:graphicFrame macro="">
      <xdr:nvGraphicFramePr>
        <xdr:cNvPr id="8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6</xdr:col>
      <xdr:colOff>258428</xdr:colOff>
      <xdr:row>44</xdr:row>
      <xdr:rowOff>72036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414618</xdr:colOff>
      <xdr:row>29</xdr:row>
      <xdr:rowOff>164225</xdr:rowOff>
    </xdr:from>
    <xdr:to>
      <xdr:col>6</xdr:col>
      <xdr:colOff>26275</xdr:colOff>
      <xdr:row>37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414617</xdr:colOff>
      <xdr:row>29</xdr:row>
      <xdr:rowOff>0</xdr:rowOff>
    </xdr:from>
    <xdr:to>
      <xdr:col>13</xdr:col>
      <xdr:colOff>61974</xdr:colOff>
      <xdr:row>44</xdr:row>
      <xdr:rowOff>72036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661147</xdr:colOff>
      <xdr:row>29</xdr:row>
      <xdr:rowOff>172640</xdr:rowOff>
    </xdr:from>
    <xdr:to>
      <xdr:col>12</xdr:col>
      <xdr:colOff>424313</xdr:colOff>
      <xdr:row>37</xdr:row>
      <xdr:rowOff>78441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605116</xdr:colOff>
      <xdr:row>29</xdr:row>
      <xdr:rowOff>0</xdr:rowOff>
    </xdr:from>
    <xdr:to>
      <xdr:col>26</xdr:col>
      <xdr:colOff>0</xdr:colOff>
      <xdr:row>47</xdr:row>
      <xdr:rowOff>11206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0</xdr:colOff>
      <xdr:row>29</xdr:row>
      <xdr:rowOff>0</xdr:rowOff>
    </xdr:from>
    <xdr:to>
      <xdr:col>36</xdr:col>
      <xdr:colOff>0</xdr:colOff>
      <xdr:row>47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358588</xdr:colOff>
      <xdr:row>29</xdr:row>
      <xdr:rowOff>145679</xdr:rowOff>
    </xdr:from>
    <xdr:to>
      <xdr:col>25</xdr:col>
      <xdr:colOff>526677</xdr:colOff>
      <xdr:row>37</xdr:row>
      <xdr:rowOff>123266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268943</xdr:colOff>
      <xdr:row>29</xdr:row>
      <xdr:rowOff>134470</xdr:rowOff>
    </xdr:from>
    <xdr:to>
      <xdr:col>35</xdr:col>
      <xdr:colOff>526678</xdr:colOff>
      <xdr:row>38</xdr:row>
      <xdr:rowOff>44823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593911</xdr:colOff>
      <xdr:row>51</xdr:row>
      <xdr:rowOff>33619</xdr:rowOff>
    </xdr:from>
    <xdr:to>
      <xdr:col>51</xdr:col>
      <xdr:colOff>459441</xdr:colOff>
      <xdr:row>67</xdr:row>
      <xdr:rowOff>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42</xdr:col>
      <xdr:colOff>0</xdr:colOff>
      <xdr:row>68</xdr:row>
      <xdr:rowOff>0</xdr:rowOff>
    </xdr:from>
    <xdr:to>
      <xdr:col>51</xdr:col>
      <xdr:colOff>470647</xdr:colOff>
      <xdr:row>85</xdr:row>
      <xdr:rowOff>78441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P33"/>
  <sheetViews>
    <sheetView showZeros="0" topLeftCell="A22" workbookViewId="0">
      <selection activeCell="D6" sqref="D6"/>
    </sheetView>
  </sheetViews>
  <sheetFormatPr defaultRowHeight="15" x14ac:dyDescent="0.25"/>
  <cols>
    <col min="1" max="1" width="4.5703125" customWidth="1"/>
    <col min="2" max="2" width="60" customWidth="1"/>
    <col min="16" max="16" width="17.140625" customWidth="1"/>
  </cols>
  <sheetData>
    <row r="1" spans="1:16" ht="23.25" x14ac:dyDescent="0.35">
      <c r="A1" s="33" t="s">
        <v>149</v>
      </c>
    </row>
    <row r="3" spans="1:16" ht="15.75" thickBot="1" x14ac:dyDescent="0.3"/>
    <row r="4" spans="1:16" ht="15" customHeight="1" x14ac:dyDescent="0.25">
      <c r="B4" s="296" t="s">
        <v>132</v>
      </c>
      <c r="C4" s="331" t="s">
        <v>0</v>
      </c>
      <c r="D4" s="332"/>
      <c r="E4" s="333"/>
      <c r="F4" s="334" t="s">
        <v>1</v>
      </c>
      <c r="G4" s="335"/>
      <c r="H4" s="336"/>
      <c r="I4" s="340" t="s">
        <v>2</v>
      </c>
      <c r="J4" s="341"/>
      <c r="K4" s="342"/>
      <c r="N4" s="32"/>
    </row>
    <row r="5" spans="1:16" ht="15.75" thickBot="1" x14ac:dyDescent="0.3">
      <c r="B5" s="290" t="s">
        <v>3</v>
      </c>
      <c r="C5" s="1" t="s">
        <v>4</v>
      </c>
      <c r="D5" s="2" t="s">
        <v>5</v>
      </c>
      <c r="E5" s="2" t="s">
        <v>6</v>
      </c>
      <c r="F5" s="1" t="s">
        <v>4</v>
      </c>
      <c r="G5" s="2" t="s">
        <v>5</v>
      </c>
      <c r="H5" s="2" t="s">
        <v>6</v>
      </c>
      <c r="I5" s="1" t="s">
        <v>4</v>
      </c>
      <c r="J5" s="2" t="s">
        <v>5</v>
      </c>
      <c r="K5" s="291" t="s">
        <v>6</v>
      </c>
      <c r="O5" s="34"/>
      <c r="P5" s="34"/>
    </row>
    <row r="6" spans="1:16" ht="18.75" customHeight="1" x14ac:dyDescent="0.25">
      <c r="B6" s="3" t="s">
        <v>7</v>
      </c>
      <c r="C6" s="313">
        <v>101.5</v>
      </c>
      <c r="D6" s="5">
        <v>84.28</v>
      </c>
      <c r="E6" s="320">
        <v>77</v>
      </c>
      <c r="F6" s="286"/>
      <c r="G6" s="287"/>
      <c r="H6" s="287"/>
      <c r="I6" s="288">
        <f t="shared" ref="I6:K8" si="0">C6</f>
        <v>101.5</v>
      </c>
      <c r="J6" s="289">
        <f t="shared" si="0"/>
        <v>84.28</v>
      </c>
      <c r="K6" s="292">
        <f t="shared" si="0"/>
        <v>77</v>
      </c>
    </row>
    <row r="7" spans="1:16" ht="18.75" customHeight="1" x14ac:dyDescent="0.25">
      <c r="B7" s="8" t="s">
        <v>8</v>
      </c>
      <c r="C7" s="313">
        <v>105</v>
      </c>
      <c r="D7" s="320">
        <v>77.313541666666666</v>
      </c>
      <c r="E7" s="320">
        <v>67.53</v>
      </c>
      <c r="F7" s="6"/>
      <c r="G7" s="7"/>
      <c r="H7" s="7"/>
      <c r="I7" s="22">
        <f t="shared" si="0"/>
        <v>105</v>
      </c>
      <c r="J7" s="23">
        <f t="shared" si="0"/>
        <v>77.313541666666666</v>
      </c>
      <c r="K7" s="293">
        <f t="shared" si="0"/>
        <v>67.53</v>
      </c>
    </row>
    <row r="8" spans="1:16" ht="18.75" customHeight="1" x14ac:dyDescent="0.25">
      <c r="B8" s="8" t="s">
        <v>9</v>
      </c>
      <c r="C8" s="318">
        <v>88</v>
      </c>
      <c r="D8" s="297">
        <v>72</v>
      </c>
      <c r="E8" s="297">
        <v>62</v>
      </c>
      <c r="F8" s="9"/>
      <c r="G8" s="10"/>
      <c r="H8" s="10"/>
      <c r="I8" s="22">
        <f t="shared" si="0"/>
        <v>88</v>
      </c>
      <c r="J8" s="23">
        <f t="shared" si="0"/>
        <v>72</v>
      </c>
      <c r="K8" s="293">
        <f t="shared" si="0"/>
        <v>62</v>
      </c>
    </row>
    <row r="9" spans="1:16" ht="18.75" customHeight="1" x14ac:dyDescent="0.25">
      <c r="B9" s="8" t="s">
        <v>10</v>
      </c>
      <c r="C9" s="346">
        <f>E8</f>
        <v>62</v>
      </c>
      <c r="D9" s="347"/>
      <c r="E9" s="348"/>
      <c r="F9" s="9"/>
      <c r="G9" s="10"/>
      <c r="H9" s="10"/>
      <c r="I9" s="343">
        <f>C9</f>
        <v>62</v>
      </c>
      <c r="J9" s="344"/>
      <c r="K9" s="345"/>
    </row>
    <row r="10" spans="1:16" ht="18.75" customHeight="1" x14ac:dyDescent="0.25">
      <c r="B10" s="8" t="s">
        <v>11</v>
      </c>
      <c r="C10" s="349">
        <v>154.25</v>
      </c>
      <c r="D10" s="350"/>
      <c r="E10" s="351"/>
      <c r="F10" s="9"/>
      <c r="G10" s="10"/>
      <c r="H10" s="10"/>
      <c r="I10" s="343">
        <f>C10</f>
        <v>154.25</v>
      </c>
      <c r="J10" s="344"/>
      <c r="K10" s="345"/>
    </row>
    <row r="11" spans="1:16" ht="18.75" customHeight="1" x14ac:dyDescent="0.25">
      <c r="B11" s="8" t="s">
        <v>12</v>
      </c>
      <c r="C11" s="318">
        <v>95.562000000000026</v>
      </c>
      <c r="D11" s="319">
        <v>88.028099999999995</v>
      </c>
      <c r="E11" s="319">
        <v>63.610799999999998</v>
      </c>
      <c r="F11" s="11">
        <v>74.52</v>
      </c>
      <c r="G11" s="5">
        <v>67.59</v>
      </c>
      <c r="H11" s="5">
        <v>88.74</v>
      </c>
      <c r="I11" s="22">
        <f>C11+F11</f>
        <v>170.08200000000002</v>
      </c>
      <c r="J11" s="23">
        <f>D11+G11</f>
        <v>155.6181</v>
      </c>
      <c r="K11" s="293">
        <f>E11+H11</f>
        <v>152.35079999999999</v>
      </c>
    </row>
    <row r="12" spans="1:16" ht="18.75" customHeight="1" x14ac:dyDescent="0.25">
      <c r="B12" s="8" t="s">
        <v>13</v>
      </c>
      <c r="C12" s="349"/>
      <c r="D12" s="350"/>
      <c r="E12" s="351"/>
      <c r="F12" s="349">
        <v>54.73</v>
      </c>
      <c r="G12" s="350"/>
      <c r="H12" s="351"/>
      <c r="I12" s="343">
        <f>F12</f>
        <v>54.73</v>
      </c>
      <c r="J12" s="344"/>
      <c r="K12" s="345"/>
    </row>
    <row r="13" spans="1:16" ht="18.75" customHeight="1" x14ac:dyDescent="0.25">
      <c r="B13" s="8" t="s">
        <v>14</v>
      </c>
      <c r="C13" s="4">
        <v>165.51</v>
      </c>
      <c r="D13" s="5">
        <v>96.87</v>
      </c>
      <c r="E13" s="5">
        <v>81.63</v>
      </c>
      <c r="F13" s="4">
        <v>32.35</v>
      </c>
      <c r="G13" s="5">
        <v>14.18</v>
      </c>
      <c r="H13" s="5">
        <v>9.67</v>
      </c>
      <c r="I13" s="22">
        <f>C13+F13</f>
        <v>197.85999999999999</v>
      </c>
      <c r="J13" s="23">
        <f>D13+G13</f>
        <v>111.05000000000001</v>
      </c>
      <c r="K13" s="293">
        <f>E13+H13</f>
        <v>91.3</v>
      </c>
    </row>
    <row r="14" spans="1:16" ht="18.75" customHeight="1" x14ac:dyDescent="0.25">
      <c r="B14" s="8" t="s">
        <v>15</v>
      </c>
      <c r="C14" s="349">
        <v>105.07</v>
      </c>
      <c r="D14" s="351"/>
      <c r="E14" s="5">
        <v>80.430000000000007</v>
      </c>
      <c r="F14" s="6"/>
      <c r="G14" s="7"/>
      <c r="H14" s="7"/>
      <c r="I14" s="352">
        <f>C14</f>
        <v>105.07</v>
      </c>
      <c r="J14" s="353"/>
      <c r="K14" s="293">
        <f>E14</f>
        <v>80.430000000000007</v>
      </c>
    </row>
    <row r="15" spans="1:16" ht="18.75" customHeight="1" x14ac:dyDescent="0.25">
      <c r="B15" s="8" t="s">
        <v>16</v>
      </c>
      <c r="C15" s="4">
        <v>70.319999999999993</v>
      </c>
      <c r="D15" s="5">
        <v>60.77</v>
      </c>
      <c r="E15" s="5">
        <v>53.7</v>
      </c>
      <c r="F15" s="6"/>
      <c r="G15" s="7"/>
      <c r="H15" s="7"/>
      <c r="I15" s="22">
        <f t="shared" ref="I15:K16" si="1">C15</f>
        <v>70.319999999999993</v>
      </c>
      <c r="J15" s="23">
        <f t="shared" si="1"/>
        <v>60.77</v>
      </c>
      <c r="K15" s="293">
        <f t="shared" si="1"/>
        <v>53.7</v>
      </c>
    </row>
    <row r="16" spans="1:16" ht="18.75" customHeight="1" x14ac:dyDescent="0.25">
      <c r="B16" s="12" t="s">
        <v>17</v>
      </c>
      <c r="C16" s="4">
        <v>69.930000000000007</v>
      </c>
      <c r="D16" s="5">
        <v>53.7</v>
      </c>
      <c r="E16" s="5">
        <v>49.2</v>
      </c>
      <c r="F16" s="6"/>
      <c r="G16" s="7"/>
      <c r="H16" s="7"/>
      <c r="I16" s="22">
        <f t="shared" si="1"/>
        <v>69.930000000000007</v>
      </c>
      <c r="J16" s="23">
        <f t="shared" si="1"/>
        <v>53.7</v>
      </c>
      <c r="K16" s="293">
        <f t="shared" si="1"/>
        <v>49.2</v>
      </c>
    </row>
    <row r="17" spans="2:15" ht="18.75" customHeight="1" thickBot="1" x14ac:dyDescent="0.3">
      <c r="B17" s="13" t="s">
        <v>18</v>
      </c>
      <c r="C17" s="14"/>
      <c r="D17" s="15">
        <v>62.59</v>
      </c>
      <c r="E17" s="15">
        <v>60.09</v>
      </c>
      <c r="F17" s="14"/>
      <c r="G17" s="16"/>
      <c r="H17" s="16"/>
      <c r="I17" s="24"/>
      <c r="J17" s="25">
        <f>D17</f>
        <v>62.59</v>
      </c>
      <c r="K17" s="294">
        <f>E17</f>
        <v>60.09</v>
      </c>
    </row>
    <row r="18" spans="2:15" ht="18.75" customHeight="1" thickBot="1" x14ac:dyDescent="0.3"/>
    <row r="19" spans="2:15" ht="18.75" customHeight="1" thickBot="1" x14ac:dyDescent="0.3">
      <c r="B19" s="295" t="s">
        <v>140</v>
      </c>
      <c r="C19" s="331" t="s">
        <v>0</v>
      </c>
      <c r="D19" s="332"/>
      <c r="E19" s="332"/>
      <c r="F19" s="333"/>
      <c r="G19" s="334" t="s">
        <v>1</v>
      </c>
      <c r="H19" s="335"/>
      <c r="I19" s="335"/>
      <c r="J19" s="336"/>
      <c r="K19" s="337" t="s">
        <v>2</v>
      </c>
      <c r="L19" s="338"/>
      <c r="M19" s="338"/>
      <c r="N19" s="339"/>
    </row>
    <row r="20" spans="2:15" ht="18.75" customHeight="1" thickBot="1" x14ac:dyDescent="0.3">
      <c r="B20" s="290" t="s">
        <v>3</v>
      </c>
      <c r="C20" s="17" t="s">
        <v>4</v>
      </c>
      <c r="D20" s="18" t="s">
        <v>5</v>
      </c>
      <c r="E20" s="18" t="s">
        <v>21</v>
      </c>
      <c r="F20" s="18" t="s">
        <v>139</v>
      </c>
      <c r="G20" s="17" t="s">
        <v>4</v>
      </c>
      <c r="H20" s="18" t="s">
        <v>5</v>
      </c>
      <c r="I20" s="18" t="s">
        <v>21</v>
      </c>
      <c r="J20" s="18" t="s">
        <v>139</v>
      </c>
      <c r="K20" s="17" t="s">
        <v>4</v>
      </c>
      <c r="L20" s="18" t="s">
        <v>5</v>
      </c>
      <c r="M20" s="18" t="s">
        <v>21</v>
      </c>
      <c r="N20" s="18" t="s">
        <v>139</v>
      </c>
    </row>
    <row r="21" spans="2:15" ht="18.75" customHeight="1" x14ac:dyDescent="0.25">
      <c r="B21" s="20" t="s">
        <v>130</v>
      </c>
      <c r="C21" s="321">
        <v>96.72</v>
      </c>
      <c r="D21" s="321">
        <v>56.77</v>
      </c>
      <c r="E21" s="321">
        <v>32.01</v>
      </c>
      <c r="F21" s="321">
        <v>26.45</v>
      </c>
      <c r="G21" s="321">
        <v>70.680000000000007</v>
      </c>
      <c r="H21" s="321">
        <v>71.17</v>
      </c>
      <c r="I21" s="321">
        <v>57.04</v>
      </c>
      <c r="J21" s="321">
        <v>50.85</v>
      </c>
      <c r="K21" s="26">
        <f t="shared" ref="K21:N22" si="2">C21+G21</f>
        <v>167.4</v>
      </c>
      <c r="L21" s="27">
        <f>D21+H21</f>
        <v>127.94</v>
      </c>
      <c r="M21" s="27">
        <f t="shared" si="2"/>
        <v>89.05</v>
      </c>
      <c r="N21" s="28">
        <f t="shared" si="2"/>
        <v>77.3</v>
      </c>
    </row>
    <row r="22" spans="2:15" ht="18.75" customHeight="1" thickBot="1" x14ac:dyDescent="0.3">
      <c r="B22" s="21" t="s">
        <v>131</v>
      </c>
      <c r="C22" s="322">
        <v>70.069999999999993</v>
      </c>
      <c r="D22" s="322">
        <v>36.89</v>
      </c>
      <c r="E22" s="322">
        <v>23.47</v>
      </c>
      <c r="F22" s="322">
        <v>20.09</v>
      </c>
      <c r="G22" s="298">
        <f>G21</f>
        <v>70.680000000000007</v>
      </c>
      <c r="H22" s="299">
        <f t="shared" ref="H22:J22" si="3">H21</f>
        <v>71.17</v>
      </c>
      <c r="I22" s="299">
        <f t="shared" si="3"/>
        <v>57.04</v>
      </c>
      <c r="J22" s="19">
        <f t="shared" si="3"/>
        <v>50.85</v>
      </c>
      <c r="K22" s="29">
        <f t="shared" si="2"/>
        <v>140.75</v>
      </c>
      <c r="L22" s="30">
        <f>D22+H22</f>
        <v>108.06</v>
      </c>
      <c r="M22" s="30">
        <f t="shared" si="2"/>
        <v>80.509999999999991</v>
      </c>
      <c r="N22" s="31">
        <f t="shared" si="2"/>
        <v>70.94</v>
      </c>
    </row>
    <row r="23" spans="2:15" x14ac:dyDescent="0.25">
      <c r="C23" s="266"/>
      <c r="D23" s="266"/>
      <c r="E23" s="266"/>
      <c r="F23" s="266"/>
    </row>
    <row r="24" spans="2:15" x14ac:dyDescent="0.25">
      <c r="B24" s="115" t="s">
        <v>44</v>
      </c>
      <c r="C24" s="300">
        <v>64.010000000000005</v>
      </c>
      <c r="D24" s="116" t="s">
        <v>34</v>
      </c>
      <c r="E24" s="266"/>
      <c r="F24" s="266"/>
    </row>
    <row r="25" spans="2:15" ht="15.75" x14ac:dyDescent="0.25">
      <c r="B25" s="268" t="s">
        <v>132</v>
      </c>
      <c r="I25" s="268" t="s">
        <v>46</v>
      </c>
    </row>
    <row r="27" spans="2:15" ht="15.75" thickBot="1" x14ac:dyDescent="0.3">
      <c r="B27" s="254">
        <v>1</v>
      </c>
      <c r="N27">
        <v>2</v>
      </c>
    </row>
    <row r="28" spans="2:15" ht="15.75" thickBot="1" x14ac:dyDescent="0.3">
      <c r="C28" s="255"/>
      <c r="D28" s="263" t="s">
        <v>4</v>
      </c>
      <c r="E28" s="264" t="s">
        <v>5</v>
      </c>
      <c r="F28" s="265" t="s">
        <v>6</v>
      </c>
      <c r="K28" s="270"/>
      <c r="L28" s="269" t="s">
        <v>4</v>
      </c>
      <c r="M28" s="267" t="s">
        <v>5</v>
      </c>
      <c r="N28" s="284" t="s">
        <v>21</v>
      </c>
      <c r="O28" s="285" t="s">
        <v>139</v>
      </c>
    </row>
    <row r="29" spans="2:15" x14ac:dyDescent="0.25">
      <c r="C29" s="256" t="s">
        <v>25</v>
      </c>
      <c r="D29" s="258">
        <f ca="1">OFFSET(C$5,$B$27,0)</f>
        <v>101.5</v>
      </c>
      <c r="E29" s="259">
        <f ca="1">IF(OFFSET(D$5,$B$27,0)=0,D29,OFFSET(D$5,$B$27,0))</f>
        <v>84.28</v>
      </c>
      <c r="F29" s="317">
        <f ca="1">IF(OFFSET(E$5,$B$27,0)=0,E29,OFFSET(E$5,$B$27,0))</f>
        <v>77</v>
      </c>
      <c r="K29" s="257" t="s">
        <v>25</v>
      </c>
      <c r="L29" s="261">
        <f ca="1">OFFSET(C$20,$N$27,0)</f>
        <v>70.069999999999993</v>
      </c>
      <c r="M29" s="262">
        <f t="shared" ref="M29:O29" ca="1" si="4">OFFSET(D$20,$N$27,0)</f>
        <v>36.89</v>
      </c>
      <c r="N29" s="262">
        <f t="shared" ca="1" si="4"/>
        <v>23.47</v>
      </c>
      <c r="O29" s="278">
        <f t="shared" ca="1" si="4"/>
        <v>20.09</v>
      </c>
    </row>
    <row r="30" spans="2:15" ht="15.75" thickBot="1" x14ac:dyDescent="0.3">
      <c r="C30" s="256" t="s">
        <v>39</v>
      </c>
      <c r="D30" s="258">
        <f ca="1">OFFSET(F$5,$B$27,0)</f>
        <v>0</v>
      </c>
      <c r="E30" s="259">
        <f ca="1">OFFSET(G$5,$B$27,0)</f>
        <v>0</v>
      </c>
      <c r="F30" s="260">
        <f ca="1">OFFSET(H$5,$B$27,0)</f>
        <v>0</v>
      </c>
      <c r="K30" s="271" t="s">
        <v>39</v>
      </c>
      <c r="L30" s="272">
        <f ca="1">OFFSET(G$20,$N$27,0)</f>
        <v>70.680000000000007</v>
      </c>
      <c r="M30" s="273">
        <f t="shared" ref="M30:O30" ca="1" si="5">OFFSET(H$20,$N$27,0)</f>
        <v>71.17</v>
      </c>
      <c r="N30" s="273">
        <f t="shared" ca="1" si="5"/>
        <v>57.04</v>
      </c>
      <c r="O30" s="279">
        <f t="shared" ca="1" si="5"/>
        <v>50.85</v>
      </c>
    </row>
    <row r="31" spans="2:15" ht="15.75" thickBot="1" x14ac:dyDescent="0.3">
      <c r="C31" s="274" t="s">
        <v>33</v>
      </c>
      <c r="D31" s="275">
        <f ca="1">SUM(D29:D30)</f>
        <v>101.5</v>
      </c>
      <c r="E31" s="275">
        <f t="shared" ref="E31:F31" ca="1" si="6">SUM(E29:E30)</f>
        <v>84.28</v>
      </c>
      <c r="F31" s="280">
        <f t="shared" ca="1" si="6"/>
        <v>77</v>
      </c>
      <c r="K31" s="274" t="s">
        <v>33</v>
      </c>
      <c r="L31" s="275">
        <f ca="1">OFFSET(K$20,$N$27,0)</f>
        <v>140.75</v>
      </c>
      <c r="M31" s="276">
        <f ca="1">OFFSET(L$20,$N$27,0)</f>
        <v>108.06</v>
      </c>
      <c r="N31" s="276">
        <f t="shared" ref="N31:O31" ca="1" si="7">OFFSET(M$20,$N$27,0)</f>
        <v>80.509999999999991</v>
      </c>
      <c r="O31" s="277">
        <f t="shared" ca="1" si="7"/>
        <v>70.94</v>
      </c>
    </row>
    <row r="33" spans="5:5" x14ac:dyDescent="0.25">
      <c r="E33" s="266"/>
    </row>
  </sheetData>
  <mergeCells count="15">
    <mergeCell ref="C19:F19"/>
    <mergeCell ref="G19:J19"/>
    <mergeCell ref="K19:N19"/>
    <mergeCell ref="C4:E4"/>
    <mergeCell ref="F4:H4"/>
    <mergeCell ref="I4:K4"/>
    <mergeCell ref="I9:K9"/>
    <mergeCell ref="C9:E9"/>
    <mergeCell ref="C10:E10"/>
    <mergeCell ref="C14:D14"/>
    <mergeCell ref="C12:E12"/>
    <mergeCell ref="F12:H12"/>
    <mergeCell ref="I12:K12"/>
    <mergeCell ref="I10:K10"/>
    <mergeCell ref="I14:J1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3" name="Drop Down 4">
              <controlPr defaultSize="0" autoLine="0" autoPict="0">
                <anchor moveWithCells="1">
                  <from>
                    <xdr:col>1</xdr:col>
                    <xdr:colOff>9525</xdr:colOff>
                    <xdr:row>25</xdr:row>
                    <xdr:rowOff>57150</xdr:rowOff>
                  </from>
                  <to>
                    <xdr:col>1</xdr:col>
                    <xdr:colOff>3771900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7</xdr:col>
                    <xdr:colOff>514350</xdr:colOff>
                    <xdr:row>25</xdr:row>
                    <xdr:rowOff>0</xdr:rowOff>
                  </from>
                  <to>
                    <xdr:col>14</xdr:col>
                    <xdr:colOff>9525</xdr:colOff>
                    <xdr:row>26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N115"/>
  <sheetViews>
    <sheetView showGridLines="0" tabSelected="1" zoomScale="85" zoomScaleNormal="85" workbookViewId="0">
      <selection activeCell="O6" sqref="O6"/>
    </sheetView>
  </sheetViews>
  <sheetFormatPr defaultRowHeight="15" x14ac:dyDescent="0.25"/>
  <cols>
    <col min="1" max="1" width="6.140625" customWidth="1"/>
    <col min="2" max="2" width="12.28515625" customWidth="1"/>
    <col min="3" max="5" width="11.42578125" customWidth="1"/>
    <col min="8" max="8" width="12.7109375" customWidth="1"/>
    <col min="9" max="11" width="11.42578125" customWidth="1"/>
    <col min="14" max="14" width="12.7109375" customWidth="1"/>
    <col min="15" max="15" width="11.42578125" customWidth="1"/>
    <col min="16" max="16" width="12.85546875" customWidth="1"/>
    <col min="17" max="17" width="11.42578125" customWidth="1"/>
    <col min="18" max="18" width="10.140625" customWidth="1"/>
    <col min="20" max="23" width="12.28515625" customWidth="1"/>
  </cols>
  <sheetData>
    <row r="1" spans="1:22" ht="39" customHeight="1" x14ac:dyDescent="0.55000000000000004">
      <c r="A1" s="51" t="s">
        <v>148</v>
      </c>
      <c r="K1" s="32"/>
      <c r="L1" s="89" t="s">
        <v>42</v>
      </c>
    </row>
    <row r="2" spans="1:22" ht="22.5" customHeight="1" x14ac:dyDescent="0.25"/>
    <row r="3" spans="1:22" ht="18" x14ac:dyDescent="0.25">
      <c r="A3" s="52" t="s">
        <v>7</v>
      </c>
      <c r="G3" s="52" t="s">
        <v>9</v>
      </c>
      <c r="M3" s="52" t="s">
        <v>20</v>
      </c>
    </row>
    <row r="4" spans="1:22" ht="18.75" x14ac:dyDescent="0.3">
      <c r="A4" s="52"/>
      <c r="G4" s="52"/>
      <c r="M4" s="52"/>
      <c r="N4" s="85" t="s">
        <v>41</v>
      </c>
      <c r="S4" s="52"/>
      <c r="T4" s="85" t="s">
        <v>19</v>
      </c>
    </row>
    <row r="5" spans="1:22" ht="25.5" customHeight="1" x14ac:dyDescent="0.25">
      <c r="B5" s="54" t="s">
        <v>37</v>
      </c>
      <c r="C5" s="55"/>
      <c r="D5" s="56"/>
      <c r="H5" s="54" t="s">
        <v>38</v>
      </c>
      <c r="I5" s="55"/>
      <c r="J5" s="56"/>
      <c r="N5" s="54" t="s">
        <v>40</v>
      </c>
      <c r="O5" s="55"/>
      <c r="P5" s="56"/>
      <c r="T5" s="54" t="s">
        <v>40</v>
      </c>
      <c r="U5" s="55"/>
      <c r="V5" s="56"/>
    </row>
    <row r="6" spans="1:22" ht="33" customHeight="1" x14ac:dyDescent="0.45">
      <c r="B6" s="86" t="s">
        <v>36</v>
      </c>
      <c r="C6" s="330">
        <v>1</v>
      </c>
      <c r="D6" s="87" t="s">
        <v>35</v>
      </c>
      <c r="H6" s="86" t="s">
        <v>36</v>
      </c>
      <c r="I6" s="330">
        <v>1</v>
      </c>
      <c r="J6" s="87" t="s">
        <v>35</v>
      </c>
      <c r="N6" s="86" t="s">
        <v>36</v>
      </c>
      <c r="O6" s="330">
        <v>1</v>
      </c>
      <c r="P6" s="87" t="s">
        <v>35</v>
      </c>
      <c r="T6" s="86" t="s">
        <v>36</v>
      </c>
      <c r="U6" s="330">
        <v>1</v>
      </c>
      <c r="V6" s="87" t="s">
        <v>35</v>
      </c>
    </row>
    <row r="7" spans="1:22" ht="33" customHeight="1" x14ac:dyDescent="0.35">
      <c r="B7" s="327" t="s">
        <v>33</v>
      </c>
      <c r="C7" s="328">
        <f>ROUND(IF(C6&gt;0.049,C13*C6^C14,C22),2)</f>
        <v>80.73</v>
      </c>
      <c r="D7" s="329" t="s">
        <v>34</v>
      </c>
      <c r="H7" s="327" t="s">
        <v>33</v>
      </c>
      <c r="I7" s="328">
        <f>ROUND(IF(I6&gt;0.011,I13*I6^I14,I22),2)</f>
        <v>66.52</v>
      </c>
      <c r="J7" s="329" t="s">
        <v>34</v>
      </c>
      <c r="N7" s="93" t="s">
        <v>25</v>
      </c>
      <c r="O7" s="94">
        <f>ROUND(IF(O6&gt;0.005,O13*O6^O14,O22),2)</f>
        <v>38.97</v>
      </c>
      <c r="P7" s="95" t="s">
        <v>34</v>
      </c>
      <c r="T7" s="93" t="s">
        <v>25</v>
      </c>
      <c r="U7" s="94">
        <f>ROUND(IF(U6&gt;0.005,U13*U6^U14,U22),2)</f>
        <v>28.87</v>
      </c>
      <c r="V7" s="95" t="s">
        <v>34</v>
      </c>
    </row>
    <row r="8" spans="1:22" ht="24" thickBot="1" x14ac:dyDescent="0.4">
      <c r="B8" s="324" t="s">
        <v>43</v>
      </c>
      <c r="C8" s="325">
        <f>C7-RSEE_razredi!$C$24</f>
        <v>16.72</v>
      </c>
      <c r="D8" s="326" t="s">
        <v>34</v>
      </c>
      <c r="E8" s="323"/>
      <c r="F8" s="323"/>
      <c r="G8" s="323"/>
      <c r="H8" s="324" t="s">
        <v>43</v>
      </c>
      <c r="I8" s="325">
        <f>I7-RSEE_razredi!$C$24</f>
        <v>2.5099999999999909</v>
      </c>
      <c r="J8" s="326" t="s">
        <v>34</v>
      </c>
      <c r="K8" s="323"/>
      <c r="N8" s="96" t="s">
        <v>39</v>
      </c>
      <c r="O8" s="97">
        <f>ROUND(IF(O6&gt;0.005,P13*O6^P14,O31),2)</f>
        <v>57.49</v>
      </c>
      <c r="P8" s="98" t="s">
        <v>34</v>
      </c>
      <c r="T8" s="96" t="s">
        <v>39</v>
      </c>
      <c r="U8" s="97">
        <f>ROUND(IF(U6&gt;0.005,V13*U6^V14,U31),2)</f>
        <v>57.49</v>
      </c>
      <c r="V8" s="98" t="s">
        <v>34</v>
      </c>
    </row>
    <row r="9" spans="1:22" ht="23.25" x14ac:dyDescent="0.35">
      <c r="N9" s="82" t="s">
        <v>33</v>
      </c>
      <c r="O9" s="83">
        <f>SUM(O7:O8)</f>
        <v>96.460000000000008</v>
      </c>
      <c r="P9" s="84" t="s">
        <v>34</v>
      </c>
      <c r="T9" s="82" t="s">
        <v>33</v>
      </c>
      <c r="U9" s="83">
        <f>SUM(U7:U8)</f>
        <v>86.36</v>
      </c>
      <c r="V9" s="84" t="s">
        <v>34</v>
      </c>
    </row>
    <row r="10" spans="1:22" ht="23.25" hidden="1" x14ac:dyDescent="0.35">
      <c r="N10" s="90" t="s">
        <v>43</v>
      </c>
      <c r="O10" s="91">
        <f>O9-RSEE_razredi!$C$24</f>
        <v>32.450000000000003</v>
      </c>
      <c r="P10" s="92" t="s">
        <v>34</v>
      </c>
      <c r="T10" s="90" t="s">
        <v>43</v>
      </c>
      <c r="U10" s="91">
        <f>U9-RSEE_razredi!$C$24</f>
        <v>22.349999999999994</v>
      </c>
      <c r="V10" s="92" t="s">
        <v>34</v>
      </c>
    </row>
    <row r="11" spans="1:22" hidden="1" x14ac:dyDescent="0.25"/>
    <row r="12" spans="1:22" ht="19.5" hidden="1" thickBot="1" x14ac:dyDescent="0.35">
      <c r="C12" s="53" t="s">
        <v>25</v>
      </c>
      <c r="I12" s="53" t="s">
        <v>25</v>
      </c>
      <c r="O12" s="53" t="s">
        <v>25</v>
      </c>
      <c r="P12" s="53" t="s">
        <v>39</v>
      </c>
      <c r="U12" s="53" t="s">
        <v>25</v>
      </c>
      <c r="V12" s="53" t="s">
        <v>39</v>
      </c>
    </row>
    <row r="13" spans="1:22" ht="18" hidden="1" x14ac:dyDescent="0.25">
      <c r="B13" s="64" t="s">
        <v>22</v>
      </c>
      <c r="C13" s="65">
        <f>ROUND(EXP((1/E20)*SUM(C24:E24)-(C14/E20)*SUM(C23:E23)),3)</f>
        <v>80.73</v>
      </c>
      <c r="H13" s="64" t="s">
        <v>22</v>
      </c>
      <c r="I13" s="65">
        <f>ROUND(EXP((1/K20)*SUM(I24:K24)-(I14/K20)*SUM(I23:K23)),3)</f>
        <v>66.52</v>
      </c>
      <c r="N13" s="64" t="s">
        <v>22</v>
      </c>
      <c r="O13" s="65">
        <f>ROUND(EXP((1/Q20)*SUM(O24:Q24)-(O14/Q20)*SUM(O23:Q23)),3)</f>
        <v>38.973999999999997</v>
      </c>
      <c r="P13" s="65">
        <f>ROUND(EXP((1/Q29)*SUM(O33:Q33)-(P14/Q29)*SUM(O32:Q32)),3)</f>
        <v>57.491</v>
      </c>
      <c r="T13" s="64" t="s">
        <v>22</v>
      </c>
      <c r="U13" s="65">
        <f>ROUND(EXP((1/W20)*SUM(U24:W24)-(U14/W20)*SUM(U23:W23)),3)</f>
        <v>28.872</v>
      </c>
      <c r="V13" s="65">
        <f>P13</f>
        <v>57.491</v>
      </c>
    </row>
    <row r="14" spans="1:22" ht="18.75" hidden="1" thickBot="1" x14ac:dyDescent="0.3">
      <c r="B14" s="66" t="s">
        <v>23</v>
      </c>
      <c r="C14" s="67">
        <f>ROUND((SUM(C25:E25)-(1/E20)*SUM(C23:E23)*SUM(C24:E24))/(SUM(C26:E26)-(1/E20)*SUM(C23:E23)^2),3)</f>
        <v>-7.4999999999999997E-2</v>
      </c>
      <c r="H14" s="66" t="s">
        <v>23</v>
      </c>
      <c r="I14" s="67">
        <f>ROUND((SUM(I25:K25)-(1/K20)*SUM(I23:K23)*SUM(I24:K24))/(SUM(I26:K26)-(1/K20)*SUM(I23:K23)^2),3)</f>
        <v>-6.4000000000000001E-2</v>
      </c>
      <c r="N14" s="66" t="s">
        <v>23</v>
      </c>
      <c r="O14" s="67">
        <f>ROUND((SUM(O25:Q25)-(1/Q20)*SUM(O23:Q23)*SUM(O24:Q24))/(SUM(O26:Q26)-(1/Q20)*SUM(O23:Q23)^2),3)</f>
        <v>-0.17100000000000001</v>
      </c>
      <c r="P14" s="67">
        <f>ROUND((SUM(O34:Q34)-(1/Q29)*SUM(O32:Q32)*SUM(O33:Q33))/(SUM(O35:Q35)-(1/Q29)*SUM(O32:Q32)^2),3)</f>
        <v>-0.04</v>
      </c>
      <c r="T14" s="66" t="s">
        <v>23</v>
      </c>
      <c r="U14" s="67">
        <f>ROUND((SUM(U25:W25)-(1/W20)*SUM(U23:W23)*SUM(U24:W24))/(SUM(U26:W26)-(1/W20)*SUM(U23:W23)^2),3)</f>
        <v>-0.16700000000000001</v>
      </c>
      <c r="V14" s="67">
        <f>P14</f>
        <v>-0.04</v>
      </c>
    </row>
    <row r="15" spans="1:22" hidden="1" x14ac:dyDescent="0.25"/>
    <row r="16" spans="1:22" hidden="1" x14ac:dyDescent="0.25"/>
    <row r="17" spans="1:23" hidden="1" x14ac:dyDescent="0.25"/>
    <row r="18" spans="1:23" hidden="1" x14ac:dyDescent="0.25"/>
    <row r="19" spans="1:23" s="61" customFormat="1" ht="15.75" hidden="1" x14ac:dyDescent="0.25">
      <c r="A19" s="88" t="s">
        <v>24</v>
      </c>
      <c r="G19" s="88" t="s">
        <v>24</v>
      </c>
      <c r="M19" s="88" t="s">
        <v>24</v>
      </c>
      <c r="S19" s="88" t="s">
        <v>24</v>
      </c>
    </row>
    <row r="20" spans="1:23" ht="15.75" hidden="1" thickBot="1" x14ac:dyDescent="0.3">
      <c r="B20" s="36" t="s">
        <v>25</v>
      </c>
      <c r="C20" s="37">
        <v>1</v>
      </c>
      <c r="D20" s="37">
        <v>2</v>
      </c>
      <c r="E20" s="37">
        <v>3</v>
      </c>
      <c r="H20" s="36" t="s">
        <v>25</v>
      </c>
      <c r="I20" s="37">
        <v>1</v>
      </c>
      <c r="J20" s="37">
        <v>2</v>
      </c>
      <c r="K20" s="37">
        <v>3</v>
      </c>
      <c r="N20" s="36" t="s">
        <v>25</v>
      </c>
      <c r="O20" s="37">
        <v>1</v>
      </c>
      <c r="P20" s="37">
        <v>2</v>
      </c>
      <c r="Q20" s="37">
        <v>3</v>
      </c>
      <c r="T20" s="36" t="s">
        <v>25</v>
      </c>
      <c r="U20" s="37">
        <v>1</v>
      </c>
      <c r="V20" s="37">
        <v>2</v>
      </c>
      <c r="W20" s="37">
        <v>3</v>
      </c>
    </row>
    <row r="21" spans="1:23" ht="18.75" hidden="1" thickBot="1" x14ac:dyDescent="0.4">
      <c r="A21" s="32" t="s">
        <v>32</v>
      </c>
      <c r="B21" s="38" t="s">
        <v>26</v>
      </c>
      <c r="C21" s="253">
        <v>0.05</v>
      </c>
      <c r="D21" s="39">
        <v>0.5</v>
      </c>
      <c r="E21" s="40">
        <v>2</v>
      </c>
      <c r="G21" s="32" t="s">
        <v>32</v>
      </c>
      <c r="H21" s="38" t="s">
        <v>26</v>
      </c>
      <c r="I21" s="57">
        <v>1.0999999999999999E-2</v>
      </c>
      <c r="J21" s="57">
        <v>0.5</v>
      </c>
      <c r="K21" s="58">
        <v>2</v>
      </c>
      <c r="M21" s="32" t="s">
        <v>32</v>
      </c>
      <c r="N21" s="38" t="s">
        <v>26</v>
      </c>
      <c r="O21" s="57">
        <v>5.0000000000000001E-3</v>
      </c>
      <c r="P21" s="57">
        <v>3</v>
      </c>
      <c r="Q21" s="58">
        <v>10</v>
      </c>
      <c r="S21" s="32" t="s">
        <v>32</v>
      </c>
      <c r="T21" s="38" t="s">
        <v>26</v>
      </c>
      <c r="U21" s="57">
        <v>5.0000000000000001E-3</v>
      </c>
      <c r="V21" s="57">
        <v>3</v>
      </c>
      <c r="W21" s="58">
        <v>10</v>
      </c>
    </row>
    <row r="22" spans="1:23" ht="15.75" hidden="1" thickBot="1" x14ac:dyDescent="0.3">
      <c r="A22" s="32" t="s">
        <v>25</v>
      </c>
      <c r="B22" s="38" t="s">
        <v>27</v>
      </c>
      <c r="C22" s="59">
        <f>RSEE_razredi!C6</f>
        <v>101.5</v>
      </c>
      <c r="D22" s="59">
        <f>RSEE_razredi!D6</f>
        <v>84.28</v>
      </c>
      <c r="E22" s="60">
        <f>RSEE_razredi!E6</f>
        <v>77</v>
      </c>
      <c r="G22" s="32" t="s">
        <v>25</v>
      </c>
      <c r="H22" s="38" t="s">
        <v>27</v>
      </c>
      <c r="I22" s="59">
        <f>RSEE_razredi!C8</f>
        <v>88</v>
      </c>
      <c r="J22" s="59">
        <f>RSEE_razredi!D8</f>
        <v>72</v>
      </c>
      <c r="K22" s="60">
        <f>RSEE_razredi!E8</f>
        <v>62</v>
      </c>
      <c r="M22" s="32" t="s">
        <v>25</v>
      </c>
      <c r="N22" s="38" t="s">
        <v>27</v>
      </c>
      <c r="O22" s="59">
        <f>RSEE_razredi!C21</f>
        <v>96.72</v>
      </c>
      <c r="P22" s="59">
        <f>RSEE_razredi!E21</f>
        <v>32.01</v>
      </c>
      <c r="Q22" s="60">
        <f>RSEE_razredi!F21</f>
        <v>26.45</v>
      </c>
      <c r="S22" s="32" t="s">
        <v>25</v>
      </c>
      <c r="T22" s="38" t="s">
        <v>27</v>
      </c>
      <c r="U22" s="59">
        <f>RSEE_razredi!C22</f>
        <v>70.069999999999993</v>
      </c>
      <c r="V22" s="59">
        <f>RSEE_razredi!E22</f>
        <v>23.47</v>
      </c>
      <c r="W22" s="60">
        <f>RSEE_razredi!F22</f>
        <v>20.09</v>
      </c>
    </row>
    <row r="23" spans="1:23" hidden="1" x14ac:dyDescent="0.25">
      <c r="B23" s="43" t="s">
        <v>28</v>
      </c>
      <c r="C23" s="44">
        <f t="shared" ref="C23:E24" si="0">LN(C21)</f>
        <v>-2.9957322735539909</v>
      </c>
      <c r="D23" s="44">
        <f t="shared" si="0"/>
        <v>-0.69314718055994529</v>
      </c>
      <c r="E23" s="45">
        <f t="shared" si="0"/>
        <v>0.69314718055994529</v>
      </c>
      <c r="H23" s="43" t="s">
        <v>28</v>
      </c>
      <c r="I23" s="44">
        <f t="shared" ref="I23:K24" si="1">LN(I21)</f>
        <v>-4.5098600061837661</v>
      </c>
      <c r="J23" s="44">
        <f t="shared" si="1"/>
        <v>-0.69314718055994529</v>
      </c>
      <c r="K23" s="45">
        <f t="shared" si="1"/>
        <v>0.69314718055994529</v>
      </c>
      <c r="N23" s="43" t="s">
        <v>28</v>
      </c>
      <c r="O23" s="44">
        <f t="shared" ref="O23:Q24" si="2">LN(O21)</f>
        <v>-5.2983173665480363</v>
      </c>
      <c r="P23" s="44">
        <f t="shared" si="2"/>
        <v>1.0986122886681098</v>
      </c>
      <c r="Q23" s="45">
        <f t="shared" si="2"/>
        <v>2.3025850929940459</v>
      </c>
      <c r="T23" s="43" t="s">
        <v>28</v>
      </c>
      <c r="U23" s="44">
        <f t="shared" ref="U23:W24" si="3">LN(U21)</f>
        <v>-5.2983173665480363</v>
      </c>
      <c r="V23" s="44">
        <f t="shared" si="3"/>
        <v>1.0986122886681098</v>
      </c>
      <c r="W23" s="45">
        <f t="shared" si="3"/>
        <v>2.3025850929940459</v>
      </c>
    </row>
    <row r="24" spans="1:23" hidden="1" x14ac:dyDescent="0.25">
      <c r="B24" s="46" t="s">
        <v>29</v>
      </c>
      <c r="C24" s="47">
        <f t="shared" si="0"/>
        <v>4.6200587984818418</v>
      </c>
      <c r="D24" s="47">
        <f t="shared" si="0"/>
        <v>4.4341445889359887</v>
      </c>
      <c r="E24" s="48">
        <f t="shared" si="0"/>
        <v>4.3438054218536841</v>
      </c>
      <c r="H24" s="46" t="s">
        <v>29</v>
      </c>
      <c r="I24" s="47">
        <f t="shared" si="1"/>
        <v>4.4773368144782069</v>
      </c>
      <c r="J24" s="47">
        <f t="shared" si="1"/>
        <v>4.2766661190160553</v>
      </c>
      <c r="K24" s="48">
        <f t="shared" si="1"/>
        <v>4.1271343850450917</v>
      </c>
      <c r="N24" s="46" t="s">
        <v>29</v>
      </c>
      <c r="O24" s="47">
        <f t="shared" si="2"/>
        <v>4.571820206306537</v>
      </c>
      <c r="P24" s="47">
        <f t="shared" si="2"/>
        <v>3.4660483539817717</v>
      </c>
      <c r="Q24" s="48">
        <f t="shared" si="2"/>
        <v>3.2752561583043085</v>
      </c>
      <c r="T24" s="46" t="s">
        <v>29</v>
      </c>
      <c r="U24" s="47">
        <f t="shared" si="3"/>
        <v>4.2494947423824421</v>
      </c>
      <c r="V24" s="47">
        <f t="shared" si="3"/>
        <v>3.1557230098629323</v>
      </c>
      <c r="W24" s="48">
        <f t="shared" si="3"/>
        <v>3.0002221788268431</v>
      </c>
    </row>
    <row r="25" spans="1:23" hidden="1" x14ac:dyDescent="0.25">
      <c r="B25" s="46" t="s">
        <v>30</v>
      </c>
      <c r="C25" s="47">
        <f>C24*C23</f>
        <v>-13.840459248329127</v>
      </c>
      <c r="D25" s="47">
        <f>D24*D23</f>
        <v>-3.073514820016118</v>
      </c>
      <c r="E25" s="48">
        <f>E24*E23</f>
        <v>3.010896481058885</v>
      </c>
      <c r="H25" s="46" t="s">
        <v>30</v>
      </c>
      <c r="I25" s="47">
        <f>I24*I23</f>
        <v>-20.192162233829489</v>
      </c>
      <c r="J25" s="47">
        <f>J24*J23</f>
        <v>-2.964359062592222</v>
      </c>
      <c r="K25" s="48">
        <f>K24*K23</f>
        <v>2.8607115627860087</v>
      </c>
      <c r="N25" s="46" t="s">
        <v>30</v>
      </c>
      <c r="O25" s="47">
        <f>O24*O23</f>
        <v>-24.22295439580915</v>
      </c>
      <c r="P25" s="47">
        <f>P24*P23</f>
        <v>3.8078433148022488</v>
      </c>
      <c r="Q25" s="48">
        <f>Q24*Q23</f>
        <v>7.5415560058484479</v>
      </c>
      <c r="T25" s="46" t="s">
        <v>30</v>
      </c>
      <c r="U25" s="47">
        <f>U24*U23</f>
        <v>-22.515171792619466</v>
      </c>
      <c r="V25" s="47">
        <f>V24*V23</f>
        <v>3.4669160782681319</v>
      </c>
      <c r="W25" s="48">
        <f>W24*W23</f>
        <v>6.9082668646368051</v>
      </c>
    </row>
    <row r="26" spans="1:23" ht="15.75" hidden="1" thickBot="1" x14ac:dyDescent="0.3">
      <c r="B26" s="49" t="s">
        <v>31</v>
      </c>
      <c r="C26" s="41">
        <f t="shared" ref="C26:E26" si="4">C23*C23</f>
        <v>8.9744118548129634</v>
      </c>
      <c r="D26" s="41">
        <f t="shared" si="4"/>
        <v>0.48045301391820139</v>
      </c>
      <c r="E26" s="42">
        <f t="shared" si="4"/>
        <v>0.48045301391820139</v>
      </c>
      <c r="H26" s="49" t="s">
        <v>31</v>
      </c>
      <c r="I26" s="41">
        <f t="shared" ref="I26:K26" si="5">I23*I23</f>
        <v>20.338837275375838</v>
      </c>
      <c r="J26" s="41">
        <f t="shared" si="5"/>
        <v>0.48045301391820139</v>
      </c>
      <c r="K26" s="42">
        <f t="shared" si="5"/>
        <v>0.48045301391820139</v>
      </c>
      <c r="N26" s="49" t="s">
        <v>31</v>
      </c>
      <c r="O26" s="41">
        <f t="shared" ref="O26:Q26" si="6">O23*O23</f>
        <v>28.072166916664518</v>
      </c>
      <c r="P26" s="41">
        <f t="shared" si="6"/>
        <v>1.2069489608125821</v>
      </c>
      <c r="Q26" s="42">
        <f t="shared" si="6"/>
        <v>5.3018981104783993</v>
      </c>
      <c r="T26" s="49" t="s">
        <v>31</v>
      </c>
      <c r="U26" s="41">
        <f t="shared" ref="U26:W26" si="7">U23*U23</f>
        <v>28.072166916664518</v>
      </c>
      <c r="V26" s="41">
        <f t="shared" si="7"/>
        <v>1.2069489608125821</v>
      </c>
      <c r="W26" s="42">
        <f t="shared" si="7"/>
        <v>5.3018981104783993</v>
      </c>
    </row>
    <row r="27" spans="1:23" hidden="1" x14ac:dyDescent="0.25"/>
    <row r="28" spans="1:23" hidden="1" x14ac:dyDescent="0.25">
      <c r="B28" s="35"/>
      <c r="C28" s="50"/>
      <c r="D28" s="35"/>
      <c r="E28" s="35"/>
      <c r="H28" s="35"/>
      <c r="I28" s="50"/>
      <c r="J28" s="35"/>
      <c r="K28" s="35"/>
      <c r="N28" s="35"/>
      <c r="O28" s="50"/>
      <c r="P28" s="35"/>
      <c r="Q28" s="35"/>
      <c r="T28" s="35"/>
      <c r="U28" s="50"/>
      <c r="V28" s="35"/>
      <c r="W28" s="35"/>
    </row>
    <row r="29" spans="1:23" s="62" customFormat="1" ht="19.5" hidden="1" thickBot="1" x14ac:dyDescent="0.35">
      <c r="D29" s="63"/>
      <c r="E29" s="63"/>
      <c r="J29" s="63"/>
      <c r="K29" s="63"/>
      <c r="M29"/>
      <c r="N29" s="36" t="s">
        <v>39</v>
      </c>
      <c r="O29" s="37">
        <v>1</v>
      </c>
      <c r="P29" s="37">
        <v>2</v>
      </c>
      <c r="Q29" s="37">
        <v>3</v>
      </c>
      <c r="S29"/>
      <c r="T29"/>
      <c r="U29"/>
      <c r="V29"/>
      <c r="W29"/>
    </row>
    <row r="30" spans="1:23" s="62" customFormat="1" ht="20.25" hidden="1" thickBot="1" x14ac:dyDescent="0.4">
      <c r="D30" s="63"/>
      <c r="E30" s="63"/>
      <c r="J30" s="63"/>
      <c r="K30" s="63"/>
      <c r="M30" s="32" t="s">
        <v>32</v>
      </c>
      <c r="N30" s="68" t="s">
        <v>26</v>
      </c>
      <c r="O30" s="69">
        <v>5.0000000000000001E-3</v>
      </c>
      <c r="P30" s="69">
        <v>3</v>
      </c>
      <c r="Q30" s="70">
        <v>10</v>
      </c>
      <c r="S30"/>
      <c r="T30"/>
      <c r="U30"/>
      <c r="V30"/>
      <c r="W30"/>
    </row>
    <row r="31" spans="1:23" ht="15.75" hidden="1" thickBot="1" x14ac:dyDescent="0.3">
      <c r="M31" s="32" t="s">
        <v>39</v>
      </c>
      <c r="N31" s="68" t="s">
        <v>27</v>
      </c>
      <c r="O31" s="71">
        <f>RSEE_razredi!G21</f>
        <v>70.680000000000007</v>
      </c>
      <c r="P31" s="71">
        <f>RSEE_razredi!I21</f>
        <v>57.04</v>
      </c>
      <c r="Q31" s="72">
        <f>RSEE_razredi!J21</f>
        <v>50.85</v>
      </c>
    </row>
    <row r="32" spans="1:23" hidden="1" x14ac:dyDescent="0.25">
      <c r="N32" s="73" t="s">
        <v>28</v>
      </c>
      <c r="O32" s="74">
        <f t="shared" ref="O32:Q33" si="8">LN(O30)</f>
        <v>-5.2983173665480363</v>
      </c>
      <c r="P32" s="74">
        <f t="shared" si="8"/>
        <v>1.0986122886681098</v>
      </c>
      <c r="Q32" s="75">
        <f t="shared" si="8"/>
        <v>2.3025850929940459</v>
      </c>
    </row>
    <row r="33" spans="2:40" hidden="1" x14ac:dyDescent="0.25">
      <c r="N33" s="76" t="s">
        <v>29</v>
      </c>
      <c r="O33" s="77">
        <f t="shared" si="8"/>
        <v>4.2581626474514955</v>
      </c>
      <c r="P33" s="77">
        <f t="shared" si="8"/>
        <v>4.0437527761060403</v>
      </c>
      <c r="Q33" s="78">
        <f t="shared" si="8"/>
        <v>3.9288801224945691</v>
      </c>
    </row>
    <row r="34" spans="2:40" hidden="1" x14ac:dyDescent="0.25">
      <c r="N34" s="76" t="s">
        <v>30</v>
      </c>
      <c r="O34" s="77">
        <f>O33*O32</f>
        <v>-22.561097104578423</v>
      </c>
      <c r="P34" s="77">
        <f>P33*P32</f>
        <v>4.4425164921658791</v>
      </c>
      <c r="Q34" s="78">
        <f>Q33*Q32</f>
        <v>9.0465808022166154</v>
      </c>
    </row>
    <row r="35" spans="2:40" ht="15.75" hidden="1" thickBot="1" x14ac:dyDescent="0.3">
      <c r="N35" s="79" t="s">
        <v>31</v>
      </c>
      <c r="O35" s="80">
        <f t="shared" ref="O35:Q35" si="9">O32*O32</f>
        <v>28.072166916664518</v>
      </c>
      <c r="P35" s="80">
        <f t="shared" si="9"/>
        <v>1.2069489608125821</v>
      </c>
      <c r="Q35" s="81">
        <f t="shared" si="9"/>
        <v>5.3018981104783993</v>
      </c>
    </row>
    <row r="36" spans="2:40" hidden="1" x14ac:dyDescent="0.25"/>
    <row r="37" spans="2:40" hidden="1" x14ac:dyDescent="0.25"/>
    <row r="38" spans="2:40" hidden="1" x14ac:dyDescent="0.25"/>
    <row r="39" spans="2:40" hidden="1" x14ac:dyDescent="0.25"/>
    <row r="40" spans="2:40" hidden="1" x14ac:dyDescent="0.25"/>
    <row r="41" spans="2:40" hidden="1" x14ac:dyDescent="0.25"/>
    <row r="42" spans="2:40" hidden="1" x14ac:dyDescent="0.25"/>
    <row r="43" spans="2:40" hidden="1" x14ac:dyDescent="0.25"/>
    <row r="44" spans="2:40" hidden="1" x14ac:dyDescent="0.25"/>
    <row r="45" spans="2:40" hidden="1" x14ac:dyDescent="0.25"/>
    <row r="46" spans="2:40" hidden="1" x14ac:dyDescent="0.25"/>
    <row r="47" spans="2:40" ht="45" hidden="1" x14ac:dyDescent="0.25">
      <c r="B47" s="251" t="s">
        <v>127</v>
      </c>
      <c r="C47" s="251" t="s">
        <v>128</v>
      </c>
      <c r="D47" s="32" t="s">
        <v>129</v>
      </c>
      <c r="H47" s="251" t="s">
        <v>127</v>
      </c>
      <c r="I47" s="251" t="s">
        <v>128</v>
      </c>
      <c r="J47" s="32" t="s">
        <v>129</v>
      </c>
      <c r="N47" s="251" t="s">
        <v>127</v>
      </c>
      <c r="O47" s="281" t="s">
        <v>133</v>
      </c>
      <c r="P47" s="281" t="s">
        <v>134</v>
      </c>
      <c r="Q47" s="281" t="s">
        <v>135</v>
      </c>
      <c r="R47" s="281" t="s">
        <v>137</v>
      </c>
      <c r="S47" s="281" t="s">
        <v>136</v>
      </c>
      <c r="AL47" t="s">
        <v>142</v>
      </c>
      <c r="AM47" t="s">
        <v>143</v>
      </c>
      <c r="AN47" t="s">
        <v>144</v>
      </c>
    </row>
    <row r="48" spans="2:40" hidden="1" x14ac:dyDescent="0.25">
      <c r="B48" s="252">
        <v>1E-3</v>
      </c>
      <c r="C48" s="99">
        <f t="shared" ref="C48:C53" si="10">$C$22</f>
        <v>101.5</v>
      </c>
      <c r="H48" s="252">
        <v>1E-3</v>
      </c>
      <c r="I48" s="99">
        <f>$I$22</f>
        <v>88</v>
      </c>
      <c r="N48" s="252">
        <v>1E-3</v>
      </c>
      <c r="O48" s="282">
        <f>$O$22</f>
        <v>96.72</v>
      </c>
      <c r="P48" s="282">
        <f>$U$22</f>
        <v>70.069999999999993</v>
      </c>
      <c r="Q48" s="282">
        <f>$O$31</f>
        <v>70.680000000000007</v>
      </c>
      <c r="R48" s="283">
        <f>O48+$Q48</f>
        <v>167.4</v>
      </c>
      <c r="S48" s="283">
        <f>P48+$Q48</f>
        <v>140.75</v>
      </c>
      <c r="AL48" s="99">
        <f>RSEE_razredi!$C$7</f>
        <v>105</v>
      </c>
      <c r="AM48" s="99">
        <f>RSEE_razredi!$I$11</f>
        <v>170.08200000000002</v>
      </c>
      <c r="AN48" s="99">
        <f>RSEE_razredi!$I$9</f>
        <v>62</v>
      </c>
    </row>
    <row r="49" spans="2:40" hidden="1" x14ac:dyDescent="0.25">
      <c r="B49" s="252">
        <v>1.0999999999999999E-2</v>
      </c>
      <c r="C49" s="99">
        <f t="shared" si="10"/>
        <v>101.5</v>
      </c>
      <c r="H49" s="252">
        <v>1.0999999999999999E-2</v>
      </c>
      <c r="I49" s="99">
        <f>$I$22</f>
        <v>88</v>
      </c>
      <c r="J49" s="99">
        <f>I22</f>
        <v>88</v>
      </c>
      <c r="N49" s="252">
        <v>5.0000000000000001E-3</v>
      </c>
      <c r="O49" s="282">
        <f>O48</f>
        <v>96.72</v>
      </c>
      <c r="P49" s="282">
        <f t="shared" ref="P49:P101" si="11">$U$13*$N49^$U$14</f>
        <v>69.943744402388575</v>
      </c>
      <c r="Q49" s="282">
        <f>Q48</f>
        <v>70.680000000000007</v>
      </c>
      <c r="R49" s="283">
        <f t="shared" ref="R49:R100" si="12">O49+$Q49</f>
        <v>167.4</v>
      </c>
      <c r="S49" s="283">
        <f t="shared" ref="S49:S100" si="13">P49+$Q49</f>
        <v>140.62374440238858</v>
      </c>
      <c r="AL49" s="99">
        <f>RSEE_razredi!$C$7</f>
        <v>105</v>
      </c>
      <c r="AM49" s="99">
        <f>RSEE_razredi!$I$11</f>
        <v>170.08200000000002</v>
      </c>
      <c r="AN49" s="99">
        <f>RSEE_razredi!$I$9</f>
        <v>62</v>
      </c>
    </row>
    <row r="50" spans="2:40" hidden="1" x14ac:dyDescent="0.25">
      <c r="B50" s="252">
        <v>1.4999999999999999E-2</v>
      </c>
      <c r="C50" s="99">
        <f t="shared" si="10"/>
        <v>101.5</v>
      </c>
      <c r="H50" s="252">
        <v>1.4999999999999999E-2</v>
      </c>
      <c r="I50" s="99">
        <f t="shared" ref="I50:I55" si="14">$I$13*H50^$I$14</f>
        <v>87.032688616466984</v>
      </c>
      <c r="N50" s="252">
        <v>6.0000000000000001E-3</v>
      </c>
      <c r="O50" s="99">
        <f>$O$13*N50^$O$14</f>
        <v>93.478367006463017</v>
      </c>
      <c r="P50" s="99">
        <f t="shared" si="11"/>
        <v>67.846212806126644</v>
      </c>
      <c r="Q50" s="99">
        <f>$P$13*$N50^$P$14</f>
        <v>70.546230466385154</v>
      </c>
      <c r="R50" s="283">
        <f t="shared" si="12"/>
        <v>164.02459747284817</v>
      </c>
      <c r="S50" s="283">
        <f t="shared" si="13"/>
        <v>138.3924432725118</v>
      </c>
      <c r="AL50" s="99">
        <f>RSEE_razredi!$C$7</f>
        <v>105</v>
      </c>
      <c r="AM50" s="99">
        <f>RSEE_razredi!$I$11</f>
        <v>170.08200000000002</v>
      </c>
      <c r="AN50" s="99">
        <f>RSEE_razredi!$I$9</f>
        <v>62</v>
      </c>
    </row>
    <row r="51" spans="2:40" hidden="1" x14ac:dyDescent="0.25">
      <c r="B51" s="99">
        <v>0.03</v>
      </c>
      <c r="C51" s="99">
        <f t="shared" si="10"/>
        <v>101.5</v>
      </c>
      <c r="H51" s="99">
        <v>0.03</v>
      </c>
      <c r="I51" s="99">
        <f t="shared" si="14"/>
        <v>83.256179951182133</v>
      </c>
      <c r="N51" s="99">
        <v>0.01</v>
      </c>
      <c r="O51" s="99">
        <f t="shared" ref="O51:O109" si="15">$O$13*N51^$O$14</f>
        <v>85.659390681915752</v>
      </c>
      <c r="P51" s="99">
        <f t="shared" si="11"/>
        <v>62.298396581055776</v>
      </c>
      <c r="Q51" s="99">
        <f t="shared" ref="Q51:Q109" si="16">$P$13*$N51^$P$14</f>
        <v>69.119384610589691</v>
      </c>
      <c r="R51" s="283">
        <f t="shared" si="12"/>
        <v>154.77877529250543</v>
      </c>
      <c r="S51" s="283">
        <f t="shared" si="13"/>
        <v>131.41778119164547</v>
      </c>
      <c r="AL51" s="99">
        <f>RSEE_razredi!$C$7</f>
        <v>105</v>
      </c>
      <c r="AM51" s="99">
        <f>RSEE_razredi!$I$11</f>
        <v>170.08200000000002</v>
      </c>
      <c r="AN51" s="99">
        <f>RSEE_razredi!$I$9</f>
        <v>62</v>
      </c>
    </row>
    <row r="52" spans="2:40" hidden="1" x14ac:dyDescent="0.25">
      <c r="B52" s="252">
        <v>4.4999999999999998E-2</v>
      </c>
      <c r="C52" s="99">
        <f t="shared" si="10"/>
        <v>101.5</v>
      </c>
      <c r="D52" s="99">
        <f>C22</f>
        <v>101.5</v>
      </c>
      <c r="H52" s="252">
        <v>4.4999999999999998E-2</v>
      </c>
      <c r="I52" s="99">
        <f t="shared" si="14"/>
        <v>81.123492533844669</v>
      </c>
      <c r="J52" s="99"/>
      <c r="N52" s="252">
        <v>0.02</v>
      </c>
      <c r="O52" s="99">
        <f t="shared" si="15"/>
        <v>76.08496611921079</v>
      </c>
      <c r="P52" s="99">
        <f t="shared" si="11"/>
        <v>55.488739553925903</v>
      </c>
      <c r="Q52" s="99">
        <f t="shared" si="16"/>
        <v>67.229311403582642</v>
      </c>
      <c r="R52" s="283">
        <f t="shared" si="12"/>
        <v>143.31427752279342</v>
      </c>
      <c r="S52" s="283">
        <f t="shared" si="13"/>
        <v>122.71805095750855</v>
      </c>
      <c r="AL52" s="99">
        <f>RSEE_razredi!$C$7</f>
        <v>105</v>
      </c>
      <c r="AM52" s="99">
        <f>RSEE_razredi!$I$11</f>
        <v>170.08200000000002</v>
      </c>
      <c r="AN52" s="99">
        <f>RSEE_razredi!$I$9</f>
        <v>62</v>
      </c>
    </row>
    <row r="53" spans="2:40" hidden="1" x14ac:dyDescent="0.25">
      <c r="B53" s="252">
        <v>4.9000000000000002E-2</v>
      </c>
      <c r="C53" s="99">
        <f t="shared" si="10"/>
        <v>101.5</v>
      </c>
      <c r="D53" s="99"/>
      <c r="H53" s="252">
        <v>4.9000000000000002E-2</v>
      </c>
      <c r="I53" s="99">
        <f t="shared" si="14"/>
        <v>80.682564052311861</v>
      </c>
      <c r="J53" s="99"/>
      <c r="N53" s="252">
        <v>0.03</v>
      </c>
      <c r="O53" s="99">
        <f t="shared" si="15"/>
        <v>70.98837686999866</v>
      </c>
      <c r="P53" s="99">
        <f t="shared" si="11"/>
        <v>51.855833531811015</v>
      </c>
      <c r="Q53" s="99">
        <f t="shared" si="16"/>
        <v>66.147740298052085</v>
      </c>
      <c r="R53" s="283">
        <f t="shared" si="12"/>
        <v>137.13611716805076</v>
      </c>
      <c r="S53" s="283">
        <f t="shared" si="13"/>
        <v>118.0035738298631</v>
      </c>
      <c r="AL53" s="99">
        <f>RSEE_razredi!$C$7</f>
        <v>105</v>
      </c>
      <c r="AM53" s="99">
        <f>RSEE_razredi!$I$11</f>
        <v>170.08200000000002</v>
      </c>
      <c r="AN53" s="99">
        <f>RSEE_razredi!$I$9</f>
        <v>62</v>
      </c>
    </row>
    <row r="54" spans="2:40" hidden="1" x14ac:dyDescent="0.25">
      <c r="B54" s="252">
        <v>0.05</v>
      </c>
      <c r="C54" s="99">
        <f>$C$13*B54^$C$14</f>
        <v>101.06765801661024</v>
      </c>
      <c r="H54" s="252">
        <v>0.05</v>
      </c>
      <c r="I54" s="99">
        <f t="shared" si="14"/>
        <v>80.578311066458511</v>
      </c>
      <c r="N54" s="252">
        <v>0.05</v>
      </c>
      <c r="O54" s="99">
        <f t="shared" si="15"/>
        <v>65.05057055352566</v>
      </c>
      <c r="P54" s="99">
        <f t="shared" si="11"/>
        <v>47.615558021453047</v>
      </c>
      <c r="Q54" s="99">
        <f t="shared" si="16"/>
        <v>64.809856920151645</v>
      </c>
      <c r="R54" s="283">
        <f t="shared" si="12"/>
        <v>129.8604274736773</v>
      </c>
      <c r="S54" s="283">
        <f t="shared" si="13"/>
        <v>112.42541494160469</v>
      </c>
      <c r="AL54" s="99">
        <f>RSEE_razredi!$C$7</f>
        <v>105</v>
      </c>
      <c r="AM54" s="99">
        <f>RSEE_razredi!$I$11</f>
        <v>170.08200000000002</v>
      </c>
      <c r="AN54" s="99">
        <f>RSEE_razredi!$I$9</f>
        <v>62</v>
      </c>
    </row>
    <row r="55" spans="2:40" hidden="1" x14ac:dyDescent="0.25">
      <c r="B55" s="252">
        <v>7.4999999999999997E-2</v>
      </c>
      <c r="C55" s="99">
        <f t="shared" ref="C55:C99" si="17">$C$13*B55^$C$14</f>
        <v>98.040463941617972</v>
      </c>
      <c r="H55" s="252">
        <v>7.4999999999999997E-2</v>
      </c>
      <c r="I55" s="99">
        <f t="shared" si="14"/>
        <v>78.514219845572526</v>
      </c>
      <c r="N55" s="252">
        <v>7.4999999999999997E-2</v>
      </c>
      <c r="O55" s="99">
        <f t="shared" si="15"/>
        <v>60.69312577240084</v>
      </c>
      <c r="P55" s="99">
        <f t="shared" si="11"/>
        <v>44.498117458320628</v>
      </c>
      <c r="Q55" s="99">
        <f t="shared" si="16"/>
        <v>63.767209492490046</v>
      </c>
      <c r="R55" s="283">
        <f t="shared" si="12"/>
        <v>124.46033526489089</v>
      </c>
      <c r="S55" s="283">
        <f t="shared" si="13"/>
        <v>108.26532695081067</v>
      </c>
      <c r="AL55" s="99">
        <f>RSEE_razredi!$D$7</f>
        <v>77.313541666666666</v>
      </c>
      <c r="AM55" s="99">
        <f>RSEE_razredi!$J$11</f>
        <v>155.6181</v>
      </c>
      <c r="AN55" s="99">
        <f>RSEE_razredi!$I$9</f>
        <v>62</v>
      </c>
    </row>
    <row r="56" spans="2:40" hidden="1" x14ac:dyDescent="0.25">
      <c r="B56" s="99">
        <v>0.1</v>
      </c>
      <c r="C56" s="99">
        <f t="shared" si="17"/>
        <v>95.947784820990492</v>
      </c>
      <c r="H56" s="99">
        <v>0.1</v>
      </c>
      <c r="I56" s="99">
        <f t="shared" ref="I56:I99" si="18">$I$13*H56^$I$14</f>
        <v>77.081869731438971</v>
      </c>
      <c r="N56" s="99">
        <v>0.1</v>
      </c>
      <c r="O56" s="99">
        <f t="shared" si="15"/>
        <v>57.779659850478389</v>
      </c>
      <c r="P56" s="99">
        <f t="shared" si="11"/>
        <v>42.410839488133718</v>
      </c>
      <c r="Q56" s="99">
        <f t="shared" si="16"/>
        <v>63.037627974467853</v>
      </c>
      <c r="R56" s="283">
        <f t="shared" si="12"/>
        <v>120.81728782494625</v>
      </c>
      <c r="S56" s="283">
        <f t="shared" si="13"/>
        <v>105.44846746260157</v>
      </c>
      <c r="AL56" s="99">
        <f>RSEE_razredi!$D$7</f>
        <v>77.313541666666666</v>
      </c>
      <c r="AM56" s="99">
        <f>RSEE_razredi!$J$11</f>
        <v>155.6181</v>
      </c>
      <c r="AN56" s="99">
        <f>RSEE_razredi!$I$9</f>
        <v>62</v>
      </c>
    </row>
    <row r="57" spans="2:40" hidden="1" x14ac:dyDescent="0.25">
      <c r="B57" s="99">
        <v>0.2</v>
      </c>
      <c r="C57" s="99">
        <f t="shared" si="17"/>
        <v>91.087273542463166</v>
      </c>
      <c r="H57" s="99">
        <v>0.2</v>
      </c>
      <c r="I57" s="99">
        <f t="shared" si="18"/>
        <v>73.737145426069631</v>
      </c>
      <c r="N57" s="99">
        <v>0.2</v>
      </c>
      <c r="O57" s="99">
        <f t="shared" si="15"/>
        <v>51.321442133854468</v>
      </c>
      <c r="P57" s="99">
        <f t="shared" si="11"/>
        <v>37.775033640850189</v>
      </c>
      <c r="Q57" s="99">
        <f t="shared" si="16"/>
        <v>61.313860722501246</v>
      </c>
      <c r="R57" s="283">
        <f t="shared" si="12"/>
        <v>112.63530285635571</v>
      </c>
      <c r="S57" s="283">
        <f t="shared" si="13"/>
        <v>99.088894363351443</v>
      </c>
      <c r="AL57" s="99">
        <f>RSEE_razredi!$D$7</f>
        <v>77.313541666666666</v>
      </c>
      <c r="AM57" s="99">
        <f>RSEE_razredi!$J$11</f>
        <v>155.6181</v>
      </c>
      <c r="AN57" s="99">
        <f>RSEE_razredi!$I$9</f>
        <v>62</v>
      </c>
    </row>
    <row r="58" spans="2:40" hidden="1" x14ac:dyDescent="0.25">
      <c r="B58" s="99">
        <v>0.3</v>
      </c>
      <c r="C58" s="99">
        <f t="shared" si="17"/>
        <v>88.359013481963615</v>
      </c>
      <c r="H58" s="99">
        <v>0.3</v>
      </c>
      <c r="I58" s="99">
        <f t="shared" si="18"/>
        <v>71.848297266896694</v>
      </c>
      <c r="N58" s="99">
        <v>0.3</v>
      </c>
      <c r="O58" s="99">
        <f t="shared" si="15"/>
        <v>47.883649839596977</v>
      </c>
      <c r="P58" s="99">
        <f t="shared" si="11"/>
        <v>35.301862537980398</v>
      </c>
      <c r="Q58" s="99">
        <f t="shared" si="16"/>
        <v>60.327456150723215</v>
      </c>
      <c r="R58" s="283">
        <f t="shared" si="12"/>
        <v>108.21110599032019</v>
      </c>
      <c r="S58" s="283">
        <f t="shared" si="13"/>
        <v>95.62931868870362</v>
      </c>
      <c r="AL58" s="99">
        <f>RSEE_razredi!$D$7</f>
        <v>77.313541666666666</v>
      </c>
      <c r="AM58" s="99">
        <f>RSEE_razredi!$J$11</f>
        <v>155.6181</v>
      </c>
      <c r="AN58" s="99">
        <f>RSEE_razredi!$I$9</f>
        <v>62</v>
      </c>
    </row>
    <row r="59" spans="2:40" hidden="1" x14ac:dyDescent="0.25">
      <c r="B59" s="99">
        <v>0.4</v>
      </c>
      <c r="C59" s="99">
        <f t="shared" si="17"/>
        <v>86.472985456402085</v>
      </c>
      <c r="H59" s="99">
        <v>0.4</v>
      </c>
      <c r="I59" s="99">
        <f t="shared" si="18"/>
        <v>70.537554868985154</v>
      </c>
      <c r="N59" s="99">
        <v>0.4</v>
      </c>
      <c r="O59" s="99">
        <f t="shared" si="15"/>
        <v>45.585080104564945</v>
      </c>
      <c r="P59" s="99">
        <f t="shared" si="11"/>
        <v>33.645954284083807</v>
      </c>
      <c r="Q59" s="99">
        <f t="shared" si="16"/>
        <v>59.637229976688644</v>
      </c>
      <c r="R59" s="283">
        <f t="shared" si="12"/>
        <v>105.2223100812536</v>
      </c>
      <c r="S59" s="283">
        <f t="shared" si="13"/>
        <v>93.283184260772458</v>
      </c>
      <c r="AL59" s="99">
        <f>RSEE_razredi!$D$7</f>
        <v>77.313541666666666</v>
      </c>
      <c r="AM59" s="99">
        <f>RSEE_razredi!$J$11</f>
        <v>155.6181</v>
      </c>
      <c r="AN59" s="99">
        <f>RSEE_razredi!$I$9</f>
        <v>62</v>
      </c>
    </row>
    <row r="60" spans="2:40" hidden="1" x14ac:dyDescent="0.25">
      <c r="B60" s="99">
        <v>0.5</v>
      </c>
      <c r="C60" s="99">
        <f t="shared" si="17"/>
        <v>85.03783643263391</v>
      </c>
      <c r="D60" s="99">
        <f>D22</f>
        <v>84.28</v>
      </c>
      <c r="H60" s="99">
        <v>0.5</v>
      </c>
      <c r="I60" s="99">
        <f t="shared" si="18"/>
        <v>69.53735386564756</v>
      </c>
      <c r="J60" s="99">
        <f>J22</f>
        <v>72</v>
      </c>
      <c r="N60" s="99">
        <v>0.5</v>
      </c>
      <c r="O60" s="99">
        <f t="shared" si="15"/>
        <v>43.878433056094181</v>
      </c>
      <c r="P60" s="99">
        <f t="shared" si="11"/>
        <v>32.415212898109218</v>
      </c>
      <c r="Q60" s="99">
        <f t="shared" si="16"/>
        <v>59.10729200828392</v>
      </c>
      <c r="R60" s="283">
        <f t="shared" si="12"/>
        <v>102.9857250643781</v>
      </c>
      <c r="S60" s="283">
        <f t="shared" si="13"/>
        <v>91.522504906393138</v>
      </c>
      <c r="AL60" s="99">
        <f>RSEE_razredi!$D$7</f>
        <v>77.313541666666666</v>
      </c>
      <c r="AM60" s="99">
        <f>RSEE_razredi!$J$11</f>
        <v>155.6181</v>
      </c>
      <c r="AN60" s="99">
        <f>RSEE_razredi!$I$9</f>
        <v>62</v>
      </c>
    </row>
    <row r="61" spans="2:40" hidden="1" x14ac:dyDescent="0.25">
      <c r="B61" s="99">
        <v>0.75</v>
      </c>
      <c r="C61" s="99">
        <f t="shared" si="17"/>
        <v>82.490770045118296</v>
      </c>
      <c r="D61" s="99"/>
      <c r="H61" s="99">
        <v>0.75</v>
      </c>
      <c r="I61" s="99">
        <f t="shared" si="18"/>
        <v>67.756087421388813</v>
      </c>
      <c r="J61" s="99"/>
      <c r="N61" s="99">
        <v>0.75</v>
      </c>
      <c r="O61" s="99">
        <f t="shared" si="15"/>
        <v>40.939214422079452</v>
      </c>
      <c r="P61" s="99">
        <f t="shared" si="11"/>
        <v>30.292954885179721</v>
      </c>
      <c r="Q61" s="99">
        <f t="shared" si="16"/>
        <v>58.156386252629979</v>
      </c>
      <c r="R61" s="283">
        <f t="shared" si="12"/>
        <v>99.095600674709431</v>
      </c>
      <c r="S61" s="283">
        <f t="shared" si="13"/>
        <v>88.449341137809697</v>
      </c>
      <c r="AL61" s="99">
        <f>RSEE_razredi!$D$7</f>
        <v>77.313541666666666</v>
      </c>
      <c r="AM61" s="99">
        <f>RSEE_razredi!$J$11</f>
        <v>155.6181</v>
      </c>
      <c r="AN61" s="99">
        <f>RSEE_razredi!$I$9</f>
        <v>62</v>
      </c>
    </row>
    <row r="62" spans="2:40" hidden="1" x14ac:dyDescent="0.25">
      <c r="B62" s="99">
        <v>0.99</v>
      </c>
      <c r="C62" s="99">
        <f t="shared" si="17"/>
        <v>80.7908752112386</v>
      </c>
      <c r="D62" s="99"/>
      <c r="H62" s="99">
        <v>0.99</v>
      </c>
      <c r="I62" s="99">
        <f t="shared" si="18"/>
        <v>66.562800857562493</v>
      </c>
      <c r="J62" s="99"/>
      <c r="N62" s="99">
        <v>0.99</v>
      </c>
      <c r="O62" s="99">
        <f t="shared" si="15"/>
        <v>39.041038596027946</v>
      </c>
      <c r="P62" s="99">
        <f t="shared" si="11"/>
        <v>28.920499630211118</v>
      </c>
      <c r="Q62" s="99">
        <f t="shared" si="16"/>
        <v>57.514116800663025</v>
      </c>
      <c r="R62" s="283">
        <f t="shared" si="12"/>
        <v>96.555155396690964</v>
      </c>
      <c r="S62" s="283">
        <f t="shared" si="13"/>
        <v>86.434616430874144</v>
      </c>
      <c r="AL62" s="99">
        <f>RSEE_razredi!$D$7</f>
        <v>77.313541666666666</v>
      </c>
      <c r="AM62" s="99">
        <f>RSEE_razredi!$J$11</f>
        <v>155.6181</v>
      </c>
      <c r="AN62" s="99">
        <f>RSEE_razredi!$I$9</f>
        <v>62</v>
      </c>
    </row>
    <row r="63" spans="2:40" hidden="1" x14ac:dyDescent="0.25">
      <c r="B63" s="99">
        <v>1</v>
      </c>
      <c r="C63" s="99">
        <f t="shared" si="17"/>
        <v>80.73</v>
      </c>
      <c r="D63" s="99"/>
      <c r="H63" s="99">
        <v>1</v>
      </c>
      <c r="I63" s="99">
        <f t="shared" si="18"/>
        <v>66.52</v>
      </c>
      <c r="J63" s="99"/>
      <c r="N63" s="99">
        <v>1</v>
      </c>
      <c r="O63" s="99">
        <f t="shared" si="15"/>
        <v>38.973999999999997</v>
      </c>
      <c r="P63" s="99">
        <f t="shared" si="11"/>
        <v>28.872</v>
      </c>
      <c r="Q63" s="99">
        <f t="shared" si="16"/>
        <v>57.491</v>
      </c>
      <c r="R63" s="283">
        <f t="shared" si="12"/>
        <v>96.465000000000003</v>
      </c>
      <c r="S63" s="283">
        <f t="shared" si="13"/>
        <v>86.363</v>
      </c>
      <c r="AL63" s="99">
        <f>RSEE_razredi!$E$7</f>
        <v>67.53</v>
      </c>
      <c r="AM63" s="99">
        <f>RSEE_razredi!$K$11</f>
        <v>152.35079999999999</v>
      </c>
      <c r="AN63" s="99">
        <f>RSEE_razredi!$I$9</f>
        <v>62</v>
      </c>
    </row>
    <row r="64" spans="2:40" hidden="1" x14ac:dyDescent="0.25">
      <c r="B64" s="99">
        <f>B63+0.25</f>
        <v>1.25</v>
      </c>
      <c r="C64" s="99">
        <f t="shared" si="17"/>
        <v>79.390164442371201</v>
      </c>
      <c r="D64" s="99"/>
      <c r="H64" s="99">
        <f>H63+0.25</f>
        <v>1.25</v>
      </c>
      <c r="I64" s="99">
        <f t="shared" si="18"/>
        <v>65.576766698738084</v>
      </c>
      <c r="J64" s="99"/>
      <c r="N64" s="99">
        <f>N63+0.25</f>
        <v>1.25</v>
      </c>
      <c r="O64" s="99">
        <f t="shared" si="15"/>
        <v>37.514863328209024</v>
      </c>
      <c r="P64" s="99">
        <f t="shared" si="11"/>
        <v>27.815885942546515</v>
      </c>
      <c r="Q64" s="99">
        <f t="shared" si="16"/>
        <v>56.980133486691692</v>
      </c>
      <c r="R64" s="283">
        <f t="shared" si="12"/>
        <v>94.494996814900716</v>
      </c>
      <c r="S64" s="283">
        <f t="shared" si="13"/>
        <v>84.796019429238214</v>
      </c>
      <c r="AL64" s="99">
        <f>RSEE_razredi!$E$7</f>
        <v>67.53</v>
      </c>
      <c r="AM64" s="99">
        <f>RSEE_razredi!$K$11</f>
        <v>152.35079999999999</v>
      </c>
      <c r="AN64" s="99">
        <f>RSEE_razredi!$I$9</f>
        <v>62</v>
      </c>
    </row>
    <row r="65" spans="2:40" hidden="1" x14ac:dyDescent="0.25">
      <c r="B65" s="99">
        <f>B64+0.25</f>
        <v>1.5</v>
      </c>
      <c r="C65" s="99">
        <f t="shared" si="17"/>
        <v>78.311962593474163</v>
      </c>
      <c r="D65" s="99"/>
      <c r="H65" s="99">
        <f>H64+0.25</f>
        <v>1.5</v>
      </c>
      <c r="I65" s="99">
        <f t="shared" si="18"/>
        <v>64.816025987686771</v>
      </c>
      <c r="J65" s="99"/>
      <c r="N65" s="99">
        <f>N64+0.25</f>
        <v>1.5</v>
      </c>
      <c r="O65" s="99">
        <f t="shared" si="15"/>
        <v>36.363307250428797</v>
      </c>
      <c r="P65" s="99">
        <f t="shared" si="11"/>
        <v>26.981719854628043</v>
      </c>
      <c r="Q65" s="99">
        <f t="shared" si="16"/>
        <v>56.566096812240382</v>
      </c>
      <c r="R65" s="283">
        <f t="shared" si="12"/>
        <v>92.929404062669178</v>
      </c>
      <c r="S65" s="283">
        <f t="shared" si="13"/>
        <v>83.547816666868428</v>
      </c>
      <c r="AL65" s="99">
        <f>RSEE_razredi!$E$7</f>
        <v>67.53</v>
      </c>
      <c r="AM65" s="99">
        <f>RSEE_razredi!$K$11</f>
        <v>152.35079999999999</v>
      </c>
      <c r="AN65" s="99">
        <f>RSEE_razredi!$I$9</f>
        <v>62</v>
      </c>
    </row>
    <row r="66" spans="2:40" hidden="1" x14ac:dyDescent="0.25">
      <c r="B66" s="99">
        <f>B65+0.25</f>
        <v>1.75</v>
      </c>
      <c r="C66" s="99">
        <f t="shared" si="17"/>
        <v>77.411788044195333</v>
      </c>
      <c r="D66" s="99"/>
      <c r="H66" s="99">
        <f>H65+0.25</f>
        <v>1.75</v>
      </c>
      <c r="I66" s="99">
        <f t="shared" si="18"/>
        <v>64.179718135867205</v>
      </c>
      <c r="J66" s="99"/>
      <c r="N66" s="99">
        <f>N65+0.25</f>
        <v>1.75</v>
      </c>
      <c r="O66" s="99">
        <f t="shared" si="15"/>
        <v>35.417301986043391</v>
      </c>
      <c r="P66" s="99">
        <f t="shared" si="11"/>
        <v>26.295989334169793</v>
      </c>
      <c r="Q66" s="99">
        <f t="shared" si="16"/>
        <v>56.218381832771669</v>
      </c>
      <c r="R66" s="283">
        <f t="shared" si="12"/>
        <v>91.635683818815068</v>
      </c>
      <c r="S66" s="283">
        <f t="shared" si="13"/>
        <v>82.514371166941459</v>
      </c>
      <c r="AL66" s="99">
        <f>RSEE_razredi!$E$7</f>
        <v>67.53</v>
      </c>
      <c r="AM66" s="99">
        <f>RSEE_razredi!$K$11</f>
        <v>152.35079999999999</v>
      </c>
      <c r="AN66" s="99">
        <f>RSEE_razredi!$I$9</f>
        <v>62</v>
      </c>
    </row>
    <row r="67" spans="2:40" hidden="1" x14ac:dyDescent="0.25">
      <c r="B67" s="99">
        <f>B66+0.25</f>
        <v>2</v>
      </c>
      <c r="C67" s="99">
        <f t="shared" si="17"/>
        <v>76.640389424335424</v>
      </c>
      <c r="D67" s="99">
        <f>E22</f>
        <v>77</v>
      </c>
      <c r="H67" s="99">
        <f>H66+0.25</f>
        <v>2</v>
      </c>
      <c r="I67" s="99">
        <f t="shared" si="18"/>
        <v>63.633574676271479</v>
      </c>
      <c r="J67" s="99">
        <f>K22</f>
        <v>62</v>
      </c>
      <c r="N67" s="99">
        <f>N66+0.25</f>
        <v>2</v>
      </c>
      <c r="O67" s="99">
        <f t="shared" si="15"/>
        <v>34.617751141161889</v>
      </c>
      <c r="P67" s="99">
        <f t="shared" si="11"/>
        <v>25.716085426316095</v>
      </c>
      <c r="Q67" s="99">
        <f t="shared" si="16"/>
        <v>55.918905581679709</v>
      </c>
      <c r="R67" s="283">
        <f t="shared" si="12"/>
        <v>90.536656722841599</v>
      </c>
      <c r="S67" s="283">
        <f t="shared" si="13"/>
        <v>81.634991007995808</v>
      </c>
      <c r="AL67" s="99">
        <f>RSEE_razredi!$E$7</f>
        <v>67.53</v>
      </c>
      <c r="AM67" s="99">
        <f>RSEE_razredi!$K$11</f>
        <v>152.35079999999999</v>
      </c>
      <c r="AN67" s="99">
        <f>RSEE_razredi!$I$9</f>
        <v>62</v>
      </c>
    </row>
    <row r="68" spans="2:40" hidden="1" x14ac:dyDescent="0.25">
      <c r="B68" s="99">
        <f t="shared" ref="B68:B91" si="19">B67+0.25</f>
        <v>2.25</v>
      </c>
      <c r="C68" s="99">
        <f t="shared" si="17"/>
        <v>75.96635061614883</v>
      </c>
      <c r="H68" s="99">
        <f t="shared" ref="H68:H91" si="20">H67+0.25</f>
        <v>2.25</v>
      </c>
      <c r="I68" s="99">
        <f t="shared" si="18"/>
        <v>63.155700914559333</v>
      </c>
      <c r="N68" s="99">
        <f t="shared" ref="N68:N91" si="21">N67+0.25</f>
        <v>2.25</v>
      </c>
      <c r="O68" s="99">
        <f t="shared" si="15"/>
        <v>33.927493051498125</v>
      </c>
      <c r="P68" s="99">
        <f t="shared" si="11"/>
        <v>25.215198334498105</v>
      </c>
      <c r="Q68" s="99">
        <f t="shared" si="16"/>
        <v>55.65607327358633</v>
      </c>
      <c r="R68" s="283">
        <f t="shared" si="12"/>
        <v>89.583566325084462</v>
      </c>
      <c r="S68" s="283">
        <f t="shared" si="13"/>
        <v>80.871271608084442</v>
      </c>
      <c r="AL68" s="99">
        <f>RSEE_razredi!$E$7</f>
        <v>67.53</v>
      </c>
      <c r="AM68" s="99">
        <f>RSEE_razredi!$K$11</f>
        <v>152.35079999999999</v>
      </c>
      <c r="AN68" s="99">
        <f>RSEE_razredi!$I$9</f>
        <v>62</v>
      </c>
    </row>
    <row r="69" spans="2:40" hidden="1" x14ac:dyDescent="0.25">
      <c r="B69" s="99">
        <f t="shared" si="19"/>
        <v>2.5</v>
      </c>
      <c r="C69" s="99">
        <f t="shared" si="17"/>
        <v>75.368427094331167</v>
      </c>
      <c r="H69" s="99">
        <f t="shared" si="20"/>
        <v>2.5</v>
      </c>
      <c r="I69" s="99">
        <f t="shared" si="18"/>
        <v>62.731270005300402</v>
      </c>
      <c r="N69" s="99">
        <f t="shared" si="21"/>
        <v>2.5</v>
      </c>
      <c r="O69" s="99">
        <f t="shared" si="15"/>
        <v>33.321706850480837</v>
      </c>
      <c r="P69" s="99">
        <f t="shared" si="11"/>
        <v>24.775412133111356</v>
      </c>
      <c r="Q69" s="99">
        <f t="shared" si="16"/>
        <v>55.422008740043118</v>
      </c>
      <c r="R69" s="283">
        <f t="shared" si="12"/>
        <v>88.743715590523948</v>
      </c>
      <c r="S69" s="283">
        <f t="shared" si="13"/>
        <v>80.197420873154471</v>
      </c>
      <c r="AL69" s="99">
        <f>RSEE_razredi!$E$7</f>
        <v>67.53</v>
      </c>
      <c r="AM69" s="99">
        <f>RSEE_razredi!$K$11</f>
        <v>152.35079999999999</v>
      </c>
      <c r="AN69" s="99">
        <f>RSEE_razredi!$I$9</f>
        <v>62</v>
      </c>
    </row>
    <row r="70" spans="2:40" hidden="1" x14ac:dyDescent="0.25">
      <c r="B70" s="99">
        <f t="shared" si="19"/>
        <v>2.75</v>
      </c>
      <c r="C70" s="99">
        <f t="shared" si="17"/>
        <v>74.831594714540614</v>
      </c>
      <c r="H70" s="99">
        <f t="shared" si="20"/>
        <v>2.75</v>
      </c>
      <c r="I70" s="99">
        <f t="shared" si="18"/>
        <v>62.34978326250269</v>
      </c>
      <c r="N70" s="99">
        <f t="shared" si="21"/>
        <v>2.75</v>
      </c>
      <c r="O70" s="99">
        <f t="shared" si="15"/>
        <v>32.783029927543261</v>
      </c>
      <c r="P70" s="99">
        <f t="shared" si="11"/>
        <v>24.384188625257259</v>
      </c>
      <c r="Q70" s="99">
        <f t="shared" si="16"/>
        <v>55.211119728140332</v>
      </c>
      <c r="R70" s="283">
        <f t="shared" si="12"/>
        <v>87.9941496556836</v>
      </c>
      <c r="S70" s="283">
        <f t="shared" si="13"/>
        <v>79.595308353397598</v>
      </c>
      <c r="AL70" s="99">
        <f>RSEE_razredi!$E$7</f>
        <v>67.53</v>
      </c>
      <c r="AM70" s="99">
        <f>RSEE_razredi!$K$11</f>
        <v>152.35079999999999</v>
      </c>
      <c r="AN70" s="99">
        <f>RSEE_razredi!$I$9</f>
        <v>62</v>
      </c>
    </row>
    <row r="71" spans="2:40" hidden="1" x14ac:dyDescent="0.25">
      <c r="B71" s="99">
        <f t="shared" si="19"/>
        <v>3</v>
      </c>
      <c r="C71" s="99">
        <f t="shared" si="17"/>
        <v>74.344844664286484</v>
      </c>
      <c r="H71" s="99">
        <f t="shared" si="20"/>
        <v>3</v>
      </c>
      <c r="I71" s="99">
        <f t="shared" si="18"/>
        <v>62.003539234916104</v>
      </c>
      <c r="N71" s="99">
        <f t="shared" si="21"/>
        <v>3</v>
      </c>
      <c r="O71" s="99">
        <f t="shared" si="15"/>
        <v>32.298863885281264</v>
      </c>
      <c r="P71" s="99">
        <f t="shared" si="11"/>
        <v>24.032426320675526</v>
      </c>
      <c r="Q71" s="99">
        <f t="shared" si="16"/>
        <v>55.019293920227916</v>
      </c>
      <c r="R71" s="283">
        <f t="shared" si="12"/>
        <v>87.318157805509173</v>
      </c>
      <c r="S71" s="283">
        <f t="shared" si="13"/>
        <v>79.05172024090345</v>
      </c>
      <c r="AL71" s="99">
        <f>RSEE_razredi!$E$7</f>
        <v>67.53</v>
      </c>
      <c r="AM71" s="99">
        <f>RSEE_razredi!$K$11</f>
        <v>152.35079999999999</v>
      </c>
      <c r="AN71" s="99">
        <f>RSEE_razredi!$I$9</f>
        <v>62</v>
      </c>
    </row>
    <row r="72" spans="2:40" hidden="1" x14ac:dyDescent="0.25">
      <c r="B72" s="99">
        <f t="shared" si="19"/>
        <v>3.25</v>
      </c>
      <c r="C72" s="99">
        <f t="shared" si="17"/>
        <v>73.899874423842689</v>
      </c>
      <c r="H72" s="99">
        <f t="shared" si="20"/>
        <v>3.25</v>
      </c>
      <c r="I72" s="99">
        <f t="shared" si="18"/>
        <v>61.686723813596622</v>
      </c>
      <c r="N72" s="99">
        <f t="shared" si="21"/>
        <v>3.25</v>
      </c>
      <c r="O72" s="99">
        <f t="shared" si="15"/>
        <v>31.859791263063602</v>
      </c>
      <c r="P72" s="99">
        <f t="shared" si="11"/>
        <v>23.713319226257344</v>
      </c>
      <c r="Q72" s="99">
        <f t="shared" si="16"/>
        <v>54.843419888754667</v>
      </c>
      <c r="R72" s="283">
        <f t="shared" si="12"/>
        <v>86.703211151818266</v>
      </c>
      <c r="S72" s="283">
        <f t="shared" si="13"/>
        <v>78.556739115012007</v>
      </c>
      <c r="AL72" s="99">
        <f>RSEE_razredi!$E$7</f>
        <v>67.53</v>
      </c>
      <c r="AM72" s="99">
        <f>RSEE_razredi!$K$11</f>
        <v>152.35079999999999</v>
      </c>
      <c r="AN72" s="99">
        <f>RSEE_razredi!$I$9</f>
        <v>62</v>
      </c>
    </row>
    <row r="73" spans="2:40" hidden="1" x14ac:dyDescent="0.25">
      <c r="B73" s="99">
        <f t="shared" si="19"/>
        <v>3.5</v>
      </c>
      <c r="C73" s="99">
        <f t="shared" si="17"/>
        <v>73.490271048448449</v>
      </c>
      <c r="H73" s="99">
        <f t="shared" si="20"/>
        <v>3.5</v>
      </c>
      <c r="I73" s="99">
        <f t="shared" si="18"/>
        <v>61.394841952807589</v>
      </c>
      <c r="N73" s="99">
        <f t="shared" si="21"/>
        <v>3.5</v>
      </c>
      <c r="O73" s="99">
        <f t="shared" si="15"/>
        <v>31.458596660446162</v>
      </c>
      <c r="P73" s="99">
        <f t="shared" si="11"/>
        <v>23.421651014374032</v>
      </c>
      <c r="Q73" s="99">
        <f t="shared" si="16"/>
        <v>54.681087225158308</v>
      </c>
      <c r="R73" s="283">
        <f t="shared" si="12"/>
        <v>86.13968388560447</v>
      </c>
      <c r="S73" s="283">
        <f t="shared" si="13"/>
        <v>78.102738239532343</v>
      </c>
      <c r="AL73" s="99">
        <f>RSEE_razredi!$E$7</f>
        <v>67.53</v>
      </c>
      <c r="AM73" s="99">
        <f>RSEE_razredi!$K$11</f>
        <v>152.35079999999999</v>
      </c>
      <c r="AN73" s="99">
        <f>RSEE_razredi!$I$9</f>
        <v>62</v>
      </c>
    </row>
    <row r="74" spans="2:40" hidden="1" x14ac:dyDescent="0.25">
      <c r="B74" s="99">
        <f t="shared" si="19"/>
        <v>3.75</v>
      </c>
      <c r="C74" s="99">
        <f t="shared" si="17"/>
        <v>73.110980346094976</v>
      </c>
      <c r="H74" s="99">
        <f t="shared" si="20"/>
        <v>3.75</v>
      </c>
      <c r="I74" s="99">
        <f t="shared" si="18"/>
        <v>61.124347969094195</v>
      </c>
      <c r="N74" s="99">
        <f t="shared" si="21"/>
        <v>3.75</v>
      </c>
      <c r="O74" s="99">
        <f t="shared" si="15"/>
        <v>31.08963576519611</v>
      </c>
      <c r="P74" s="99">
        <f t="shared" si="11"/>
        <v>23.153339895350626</v>
      </c>
      <c r="Q74" s="99">
        <f t="shared" si="16"/>
        <v>54.530391051088202</v>
      </c>
      <c r="R74" s="283">
        <f t="shared" si="12"/>
        <v>85.620026816284309</v>
      </c>
      <c r="S74" s="283">
        <f t="shared" si="13"/>
        <v>77.683730946438828</v>
      </c>
      <c r="AL74" s="99">
        <f>RSEE_razredi!$E$7</f>
        <v>67.53</v>
      </c>
      <c r="AM74" s="99">
        <f>RSEE_razredi!$K$11</f>
        <v>152.35079999999999</v>
      </c>
      <c r="AN74" s="99">
        <f>RSEE_razredi!$I$9</f>
        <v>62</v>
      </c>
    </row>
    <row r="75" spans="2:40" hidden="1" x14ac:dyDescent="0.25">
      <c r="B75" s="99">
        <f t="shared" si="19"/>
        <v>4</v>
      </c>
      <c r="C75" s="99">
        <f t="shared" si="17"/>
        <v>72.75794984657233</v>
      </c>
      <c r="H75" s="99">
        <f t="shared" si="20"/>
        <v>4</v>
      </c>
      <c r="I75" s="99">
        <f t="shared" si="18"/>
        <v>60.872396663869793</v>
      </c>
      <c r="N75" s="99">
        <f t="shared" si="21"/>
        <v>4</v>
      </c>
      <c r="O75" s="99">
        <f t="shared" si="15"/>
        <v>30.748414175383978</v>
      </c>
      <c r="P75" s="99">
        <f t="shared" si="11"/>
        <v>22.905134720614676</v>
      </c>
      <c r="Q75" s="99">
        <f t="shared" si="16"/>
        <v>54.389800167901242</v>
      </c>
      <c r="R75" s="283">
        <f t="shared" si="12"/>
        <v>85.138214343285227</v>
      </c>
      <c r="S75" s="283">
        <f t="shared" si="13"/>
        <v>77.294934888515911</v>
      </c>
      <c r="AL75" s="99">
        <f>RSEE_razredi!$E$7</f>
        <v>67.53</v>
      </c>
      <c r="AM75" s="99">
        <f>RSEE_razredi!$K$11</f>
        <v>152.35079999999999</v>
      </c>
      <c r="AN75" s="99">
        <f>RSEE_razredi!$I$9</f>
        <v>62</v>
      </c>
    </row>
    <row r="76" spans="2:40" hidden="1" x14ac:dyDescent="0.25">
      <c r="B76" s="99">
        <f t="shared" si="19"/>
        <v>4.25</v>
      </c>
      <c r="C76" s="99">
        <f t="shared" si="17"/>
        <v>72.427881560638411</v>
      </c>
      <c r="H76" s="99">
        <f t="shared" si="20"/>
        <v>4.25</v>
      </c>
      <c r="I76" s="99">
        <f t="shared" si="18"/>
        <v>60.636670839123568</v>
      </c>
      <c r="N76" s="99">
        <f t="shared" si="21"/>
        <v>4.25</v>
      </c>
      <c r="O76" s="99">
        <f t="shared" si="15"/>
        <v>30.431297780476573</v>
      </c>
      <c r="P76" s="99">
        <f t="shared" si="11"/>
        <v>22.674405949740517</v>
      </c>
      <c r="Q76" s="99">
        <f t="shared" si="16"/>
        <v>54.258065517090948</v>
      </c>
      <c r="R76" s="283">
        <f t="shared" si="12"/>
        <v>84.689363297567525</v>
      </c>
      <c r="S76" s="283">
        <f t="shared" si="13"/>
        <v>76.932471466831458</v>
      </c>
      <c r="AL76" s="99">
        <f>RSEE_razredi!$E$7</f>
        <v>67.53</v>
      </c>
      <c r="AM76" s="99">
        <f>RSEE_razredi!$K$11</f>
        <v>152.35079999999999</v>
      </c>
      <c r="AN76" s="99">
        <f>RSEE_razredi!$I$9</f>
        <v>62</v>
      </c>
    </row>
    <row r="77" spans="2:40" hidden="1" x14ac:dyDescent="0.25">
      <c r="B77" s="99">
        <f t="shared" si="19"/>
        <v>4.5</v>
      </c>
      <c r="C77" s="99">
        <f t="shared" si="17"/>
        <v>72.118056414805523</v>
      </c>
      <c r="H77" s="99">
        <f t="shared" si="20"/>
        <v>4.5</v>
      </c>
      <c r="I77" s="99">
        <f t="shared" si="18"/>
        <v>60.415258724877901</v>
      </c>
      <c r="N77" s="99">
        <f t="shared" si="21"/>
        <v>4.5</v>
      </c>
      <c r="O77" s="99">
        <f t="shared" si="15"/>
        <v>30.135308444097639</v>
      </c>
      <c r="P77" s="99">
        <f t="shared" si="11"/>
        <v>22.458998143926866</v>
      </c>
      <c r="Q77" s="99">
        <f t="shared" si="16"/>
        <v>54.134155023094415</v>
      </c>
      <c r="R77" s="283">
        <f t="shared" si="12"/>
        <v>84.269463467192054</v>
      </c>
      <c r="S77" s="283">
        <f t="shared" si="13"/>
        <v>76.593153167021285</v>
      </c>
      <c r="AL77" s="99">
        <f>RSEE_razredi!$E$7</f>
        <v>67.53</v>
      </c>
      <c r="AM77" s="99">
        <f>RSEE_razredi!$K$11</f>
        <v>152.35079999999999</v>
      </c>
      <c r="AN77" s="99">
        <f>RSEE_razredi!$I$9</f>
        <v>62</v>
      </c>
    </row>
    <row r="78" spans="2:40" hidden="1" x14ac:dyDescent="0.25">
      <c r="B78" s="99">
        <f t="shared" si="19"/>
        <v>4.75</v>
      </c>
      <c r="C78" s="99">
        <f t="shared" si="17"/>
        <v>71.826206827297469</v>
      </c>
      <c r="H78" s="99">
        <f t="shared" si="20"/>
        <v>4.75</v>
      </c>
      <c r="I78" s="99">
        <f t="shared" si="18"/>
        <v>60.206564954525334</v>
      </c>
      <c r="N78" s="99">
        <f t="shared" si="21"/>
        <v>4.75</v>
      </c>
      <c r="O78" s="99">
        <f t="shared" si="15"/>
        <v>29.857976615957593</v>
      </c>
      <c r="P78" s="99">
        <f t="shared" si="11"/>
        <v>22.257123532284112</v>
      </c>
      <c r="Q78" s="99">
        <f t="shared" si="16"/>
        <v>54.017206197121887</v>
      </c>
      <c r="R78" s="283">
        <f t="shared" si="12"/>
        <v>83.875182813079476</v>
      </c>
      <c r="S78" s="283">
        <f t="shared" si="13"/>
        <v>76.274329729405991</v>
      </c>
      <c r="AL78" s="99">
        <f>RSEE_razredi!$E$7</f>
        <v>67.53</v>
      </c>
      <c r="AM78" s="99">
        <f>RSEE_razredi!$K$11</f>
        <v>152.35079999999999</v>
      </c>
      <c r="AN78" s="99">
        <f>RSEE_razredi!$I$9</f>
        <v>62</v>
      </c>
    </row>
    <row r="79" spans="2:40" hidden="1" x14ac:dyDescent="0.25">
      <c r="B79" s="99">
        <f t="shared" si="19"/>
        <v>5</v>
      </c>
      <c r="C79" s="99">
        <f t="shared" si="17"/>
        <v>71.550422430436939</v>
      </c>
      <c r="H79" s="99">
        <f t="shared" si="20"/>
        <v>5</v>
      </c>
      <c r="I79" s="99">
        <f t="shared" si="18"/>
        <v>60.009244654534449</v>
      </c>
      <c r="N79" s="99">
        <f t="shared" si="21"/>
        <v>5</v>
      </c>
      <c r="O79" s="99">
        <f t="shared" si="15"/>
        <v>29.59723290780251</v>
      </c>
      <c r="P79" s="99">
        <f t="shared" si="11"/>
        <v>22.067283696566914</v>
      </c>
      <c r="Q79" s="99">
        <f t="shared" si="16"/>
        <v>53.906490996529868</v>
      </c>
      <c r="R79" s="283">
        <f t="shared" si="12"/>
        <v>83.503723904332375</v>
      </c>
      <c r="S79" s="283">
        <f t="shared" si="13"/>
        <v>75.973774693096786</v>
      </c>
      <c r="AL79" s="99">
        <f>RSEE_razredi!$E$7</f>
        <v>67.53</v>
      </c>
      <c r="AM79" s="99">
        <f>RSEE_razredi!$K$11</f>
        <v>152.35079999999999</v>
      </c>
      <c r="AN79" s="99">
        <f>RSEE_razredi!$I$9</f>
        <v>62</v>
      </c>
    </row>
    <row r="80" spans="2:40" hidden="1" x14ac:dyDescent="0.25">
      <c r="B80" s="99">
        <f t="shared" si="19"/>
        <v>5.25</v>
      </c>
      <c r="C80" s="99">
        <f t="shared" si="17"/>
        <v>71.289079119662716</v>
      </c>
      <c r="H80" s="99">
        <f t="shared" si="20"/>
        <v>5.25</v>
      </c>
      <c r="I80" s="99">
        <f t="shared" si="18"/>
        <v>59.822153811231189</v>
      </c>
      <c r="N80" s="99">
        <f t="shared" si="21"/>
        <v>5.25</v>
      </c>
      <c r="O80" s="99">
        <f t="shared" si="15"/>
        <v>29.351326936704407</v>
      </c>
      <c r="P80" s="99">
        <f t="shared" si="11"/>
        <v>21.888210938026631</v>
      </c>
      <c r="Q80" s="99">
        <f t="shared" si="16"/>
        <v>53.801389326622697</v>
      </c>
      <c r="R80" s="283">
        <f t="shared" si="12"/>
        <v>83.152716263327108</v>
      </c>
      <c r="S80" s="283">
        <f t="shared" si="13"/>
        <v>75.689600264649329</v>
      </c>
      <c r="AL80" s="99">
        <f>RSEE_razredi!$E$7</f>
        <v>67.53</v>
      </c>
      <c r="AM80" s="99">
        <f>RSEE_razredi!$K$11</f>
        <v>152.35079999999999</v>
      </c>
      <c r="AN80" s="99">
        <f>RSEE_razredi!$I$9</f>
        <v>62</v>
      </c>
    </row>
    <row r="81" spans="2:40" hidden="1" x14ac:dyDescent="0.25">
      <c r="B81" s="99">
        <f t="shared" si="19"/>
        <v>5.5</v>
      </c>
      <c r="C81" s="99">
        <f t="shared" si="17"/>
        <v>71.040784840411646</v>
      </c>
      <c r="H81" s="99">
        <f t="shared" si="20"/>
        <v>5.5</v>
      </c>
      <c r="I81" s="99">
        <f t="shared" si="18"/>
        <v>59.644311324170268</v>
      </c>
      <c r="N81" s="99">
        <f t="shared" si="21"/>
        <v>5.5</v>
      </c>
      <c r="O81" s="99">
        <f t="shared" si="15"/>
        <v>29.118765630547415</v>
      </c>
      <c r="P81" s="99">
        <f t="shared" si="11"/>
        <v>21.718823695570823</v>
      </c>
      <c r="Q81" s="99">
        <f t="shared" si="16"/>
        <v>53.701368755747744</v>
      </c>
      <c r="R81" s="283">
        <f t="shared" si="12"/>
        <v>82.820134386295166</v>
      </c>
      <c r="S81" s="283">
        <f t="shared" si="13"/>
        <v>75.42019245131857</v>
      </c>
      <c r="AL81" s="99">
        <f>RSEE_razredi!$E$7</f>
        <v>67.53</v>
      </c>
      <c r="AM81" s="99">
        <f>RSEE_razredi!$K$11</f>
        <v>152.35079999999999</v>
      </c>
      <c r="AN81" s="99">
        <f>RSEE_razredi!$I$9</f>
        <v>62</v>
      </c>
    </row>
    <row r="82" spans="2:40" hidden="1" x14ac:dyDescent="0.25">
      <c r="B82" s="99">
        <f t="shared" si="19"/>
        <v>5.75</v>
      </c>
      <c r="C82" s="99">
        <f t="shared" si="17"/>
        <v>70.804337595503142</v>
      </c>
      <c r="H82" s="99">
        <f t="shared" si="20"/>
        <v>5.75</v>
      </c>
      <c r="I82" s="99">
        <f t="shared" si="18"/>
        <v>59.474869596918083</v>
      </c>
      <c r="N82" s="99">
        <f t="shared" si="21"/>
        <v>5.75</v>
      </c>
      <c r="O82" s="99">
        <f t="shared" si="15"/>
        <v>28.898265672040658</v>
      </c>
      <c r="P82" s="99">
        <f t="shared" si="11"/>
        <v>21.558192173781702</v>
      </c>
      <c r="Q82" s="99">
        <f t="shared" si="16"/>
        <v>53.605968775081351</v>
      </c>
      <c r="R82" s="283">
        <f t="shared" si="12"/>
        <v>82.504234447122002</v>
      </c>
      <c r="S82" s="283">
        <f t="shared" si="13"/>
        <v>75.164160948863056</v>
      </c>
      <c r="AL82" s="99">
        <f>RSEE_razredi!$E$7</f>
        <v>67.53</v>
      </c>
      <c r="AM82" s="99">
        <f>RSEE_razredi!$K$11</f>
        <v>152.35079999999999</v>
      </c>
      <c r="AN82" s="99">
        <f>RSEE_razredi!$I$9</f>
        <v>62</v>
      </c>
    </row>
    <row r="83" spans="2:40" hidden="1" x14ac:dyDescent="0.25">
      <c r="B83" s="99">
        <f t="shared" si="19"/>
        <v>6</v>
      </c>
      <c r="C83" s="99">
        <f t="shared" si="17"/>
        <v>70.57869251533063</v>
      </c>
      <c r="H83" s="99">
        <f t="shared" si="20"/>
        <v>6</v>
      </c>
      <c r="I83" s="99">
        <f t="shared" si="18"/>
        <v>59.313091462690352</v>
      </c>
      <c r="N83" s="99">
        <f t="shared" si="21"/>
        <v>6</v>
      </c>
      <c r="O83" s="99">
        <f t="shared" si="15"/>
        <v>28.688716378173346</v>
      </c>
      <c r="P83" s="99">
        <f t="shared" si="11"/>
        <v>21.405511508178829</v>
      </c>
      <c r="Q83" s="99">
        <f t="shared" si="16"/>
        <v>53.514788434640373</v>
      </c>
      <c r="R83" s="283">
        <f t="shared" si="12"/>
        <v>82.203504812813719</v>
      </c>
      <c r="S83" s="283">
        <f t="shared" si="13"/>
        <v>74.920299942819199</v>
      </c>
      <c r="AL83" s="99">
        <f>RSEE_razredi!$E$7</f>
        <v>67.53</v>
      </c>
      <c r="AM83" s="99">
        <f>RSEE_razredi!$K$11</f>
        <v>152.35079999999999</v>
      </c>
      <c r="AN83" s="99">
        <f>RSEE_razredi!$I$9</f>
        <v>62</v>
      </c>
    </row>
    <row r="84" spans="2:40" hidden="1" x14ac:dyDescent="0.25">
      <c r="B84" s="99">
        <f t="shared" si="19"/>
        <v>6.25</v>
      </c>
      <c r="C84" s="99">
        <f t="shared" si="17"/>
        <v>70.362935744748086</v>
      </c>
      <c r="H84" s="99">
        <f t="shared" si="20"/>
        <v>6.25</v>
      </c>
      <c r="I84" s="99">
        <f t="shared" si="18"/>
        <v>59.158331877298579</v>
      </c>
      <c r="N84" s="99">
        <f t="shared" si="21"/>
        <v>6.25</v>
      </c>
      <c r="O84" s="99">
        <f t="shared" si="15"/>
        <v>28.489150393323285</v>
      </c>
      <c r="P84" s="99">
        <f t="shared" si="11"/>
        <v>21.260080575142748</v>
      </c>
      <c r="Q84" s="99">
        <f t="shared" si="16"/>
        <v>53.427476522958663</v>
      </c>
      <c r="R84" s="283">
        <f t="shared" si="12"/>
        <v>81.916626916281956</v>
      </c>
      <c r="S84" s="283">
        <f t="shared" si="13"/>
        <v>74.687557098101408</v>
      </c>
      <c r="AL84" s="99">
        <f>RSEE_razredi!$E$7</f>
        <v>67.53</v>
      </c>
      <c r="AM84" s="99">
        <f>RSEE_razredi!$K$11</f>
        <v>152.35079999999999</v>
      </c>
      <c r="AN84" s="99">
        <f>RSEE_razredi!$I$9</f>
        <v>62</v>
      </c>
    </row>
    <row r="85" spans="2:40" hidden="1" x14ac:dyDescent="0.25">
      <c r="B85" s="99">
        <f t="shared" si="19"/>
        <v>6.5</v>
      </c>
      <c r="C85" s="99">
        <f t="shared" si="17"/>
        <v>70.156263523507832</v>
      </c>
      <c r="H85" s="99">
        <f t="shared" si="20"/>
        <v>6.5</v>
      </c>
      <c r="I85" s="99">
        <f t="shared" si="18"/>
        <v>59.010023246046828</v>
      </c>
      <c r="N85" s="99">
        <f t="shared" si="21"/>
        <v>6.5</v>
      </c>
      <c r="O85" s="99">
        <f t="shared" si="15"/>
        <v>28.298720309798831</v>
      </c>
      <c r="P85" s="99">
        <f t="shared" si="11"/>
        <v>21.121285084647326</v>
      </c>
      <c r="Q85" s="99">
        <f t="shared" si="16"/>
        <v>53.343723687806566</v>
      </c>
      <c r="R85" s="283">
        <f t="shared" si="12"/>
        <v>81.642443997605397</v>
      </c>
      <c r="S85" s="283">
        <f t="shared" si="13"/>
        <v>74.465008772453899</v>
      </c>
      <c r="AL85" s="99">
        <f>RSEE_razredi!$E$7</f>
        <v>67.53</v>
      </c>
      <c r="AM85" s="99">
        <f>RSEE_razredi!$K$11</f>
        <v>152.35079999999999</v>
      </c>
      <c r="AN85" s="99">
        <f>RSEE_razredi!$I$9</f>
        <v>62</v>
      </c>
    </row>
    <row r="86" spans="2:40" hidden="1" x14ac:dyDescent="0.25">
      <c r="B86" s="99">
        <f t="shared" si="19"/>
        <v>6.75</v>
      </c>
      <c r="C86" s="99">
        <f t="shared" si="17"/>
        <v>69.957965270287488</v>
      </c>
      <c r="H86" s="99">
        <f t="shared" si="20"/>
        <v>6.75</v>
      </c>
      <c r="I86" s="99">
        <f t="shared" si="18"/>
        <v>58.867663553284821</v>
      </c>
      <c r="N86" s="99">
        <f t="shared" si="21"/>
        <v>6.75</v>
      </c>
      <c r="O86" s="99">
        <f t="shared" si="15"/>
        <v>28.116679838845489</v>
      </c>
      <c r="P86" s="99">
        <f t="shared" si="11"/>
        <v>20.988583961452136</v>
      </c>
      <c r="Q86" s="99">
        <f t="shared" si="16"/>
        <v>53.263256055472816</v>
      </c>
      <c r="R86" s="283">
        <f t="shared" si="12"/>
        <v>81.379935894318308</v>
      </c>
      <c r="S86" s="283">
        <f t="shared" si="13"/>
        <v>74.251840016924945</v>
      </c>
      <c r="AL86" s="99">
        <f>RSEE_razredi!$E$7</f>
        <v>67.53</v>
      </c>
      <c r="AM86" s="99">
        <f>RSEE_razredi!$K$11</f>
        <v>152.35079999999999</v>
      </c>
      <c r="AN86" s="99">
        <f>RSEE_razredi!$I$9</f>
        <v>62</v>
      </c>
    </row>
    <row r="87" spans="2:40" hidden="1" x14ac:dyDescent="0.25">
      <c r="B87" s="99">
        <f t="shared" si="19"/>
        <v>7</v>
      </c>
      <c r="C87" s="99">
        <f t="shared" si="17"/>
        <v>69.767409786362578</v>
      </c>
      <c r="H87" s="99">
        <f t="shared" si="20"/>
        <v>7</v>
      </c>
      <c r="I87" s="99">
        <f t="shared" si="18"/>
        <v>58.730806676817004</v>
      </c>
      <c r="N87" s="99">
        <f t="shared" si="21"/>
        <v>7</v>
      </c>
      <c r="O87" s="99">
        <f t="shared" si="15"/>
        <v>27.942368513406681</v>
      </c>
      <c r="P87" s="99">
        <f t="shared" si="11"/>
        <v>20.861498278990219</v>
      </c>
      <c r="Q87" s="99">
        <f t="shared" si="16"/>
        <v>53.185830019432956</v>
      </c>
      <c r="R87" s="283">
        <f t="shared" si="12"/>
        <v>81.128198532839633</v>
      </c>
      <c r="S87" s="283">
        <f t="shared" si="13"/>
        <v>74.047328298423167</v>
      </c>
      <c r="AL87" s="99">
        <f>RSEE_razredi!$E$7</f>
        <v>67.53</v>
      </c>
      <c r="AM87" s="99">
        <f>RSEE_razredi!$K$11</f>
        <v>152.35079999999999</v>
      </c>
      <c r="AN87" s="99">
        <f>RSEE_razredi!$I$9</f>
        <v>62</v>
      </c>
    </row>
    <row r="88" spans="2:40" hidden="1" x14ac:dyDescent="0.25">
      <c r="B88" s="99">
        <f t="shared" si="19"/>
        <v>7.25</v>
      </c>
      <c r="C88" s="99">
        <f t="shared" si="17"/>
        <v>69.58403391432077</v>
      </c>
      <c r="H88" s="99">
        <f t="shared" si="20"/>
        <v>7.25</v>
      </c>
      <c r="I88" s="99">
        <f t="shared" si="18"/>
        <v>58.599054422458963</v>
      </c>
      <c r="N88" s="99">
        <f t="shared" si="21"/>
        <v>7.25</v>
      </c>
      <c r="O88" s="99">
        <f t="shared" si="15"/>
        <v>27.775199159686782</v>
      </c>
      <c r="P88" s="99">
        <f t="shared" si="11"/>
        <v>20.739602194819259</v>
      </c>
      <c r="Q88" s="99">
        <f t="shared" si="16"/>
        <v>53.111227950557179</v>
      </c>
      <c r="R88" s="283">
        <f t="shared" si="12"/>
        <v>80.886427110243957</v>
      </c>
      <c r="S88" s="283">
        <f t="shared" si="13"/>
        <v>73.850830145376435</v>
      </c>
      <c r="AL88" s="99">
        <f>RSEE_razredi!$E$7</f>
        <v>67.53</v>
      </c>
      <c r="AM88" s="99">
        <f>RSEE_razredi!$K$11</f>
        <v>152.35079999999999</v>
      </c>
      <c r="AN88" s="99">
        <f>RSEE_razredi!$I$9</f>
        <v>62</v>
      </c>
    </row>
    <row r="89" spans="2:40" hidden="1" x14ac:dyDescent="0.25">
      <c r="B89" s="99">
        <f>B88+0.25</f>
        <v>7.5</v>
      </c>
      <c r="C89" s="99">
        <f t="shared" si="17"/>
        <v>69.407333146533531</v>
      </c>
      <c r="H89" s="99">
        <f>H88+0.25</f>
        <v>7.5</v>
      </c>
      <c r="I89" s="99">
        <f t="shared" si="18"/>
        <v>58.472049925282001</v>
      </c>
      <c r="N89" s="99">
        <f>N88+0.25</f>
        <v>7.5</v>
      </c>
      <c r="O89" s="99">
        <f t="shared" si="15"/>
        <v>27.614647559627574</v>
      </c>
      <c r="P89" s="99">
        <f t="shared" si="11"/>
        <v>20.622515470122238</v>
      </c>
      <c r="Q89" s="99">
        <f t="shared" si="16"/>
        <v>53.039254640167563</v>
      </c>
      <c r="R89" s="283">
        <f t="shared" si="12"/>
        <v>80.653902199795141</v>
      </c>
      <c r="S89" s="283">
        <f t="shared" si="13"/>
        <v>73.661770110289808</v>
      </c>
      <c r="AL89" s="99">
        <f>RSEE_razredi!$E$7</f>
        <v>67.53</v>
      </c>
      <c r="AM89" s="99">
        <f>RSEE_razredi!$K$11</f>
        <v>152.35079999999999</v>
      </c>
      <c r="AN89" s="99">
        <f>RSEE_razredi!$I$9</f>
        <v>62</v>
      </c>
    </row>
    <row r="90" spans="2:40" hidden="1" x14ac:dyDescent="0.25">
      <c r="B90" s="99">
        <f t="shared" si="19"/>
        <v>7.75</v>
      </c>
      <c r="C90" s="99">
        <f t="shared" si="17"/>
        <v>69.236853795255698</v>
      </c>
      <c r="H90" s="99">
        <f t="shared" si="20"/>
        <v>7.75</v>
      </c>
      <c r="I90" s="99">
        <f t="shared" si="18"/>
        <v>58.349472145927024</v>
      </c>
      <c r="N90" s="99">
        <f t="shared" si="21"/>
        <v>7.75</v>
      </c>
      <c r="O90" s="99">
        <f t="shared" si="15"/>
        <v>27.46024386199247</v>
      </c>
      <c r="P90" s="99">
        <f t="shared" si="11"/>
        <v>20.509897253652611</v>
      </c>
      <c r="Q90" s="99">
        <f t="shared" si="16"/>
        <v>52.969734330813679</v>
      </c>
      <c r="R90" s="283">
        <f t="shared" si="12"/>
        <v>80.429978192806146</v>
      </c>
      <c r="S90" s="283">
        <f t="shared" si="13"/>
        <v>73.47963158446629</v>
      </c>
      <c r="AL90" s="99">
        <f>RSEE_razredi!$E$7</f>
        <v>67.53</v>
      </c>
      <c r="AM90" s="99">
        <f>RSEE_razredi!$K$11</f>
        <v>152.35079999999999</v>
      </c>
      <c r="AN90" s="99">
        <f>RSEE_razredi!$I$9</f>
        <v>62</v>
      </c>
    </row>
    <row r="91" spans="2:40" hidden="1" x14ac:dyDescent="0.25">
      <c r="B91" s="99">
        <f t="shared" si="19"/>
        <v>8</v>
      </c>
      <c r="C91" s="99">
        <f t="shared" si="17"/>
        <v>69.07218642335647</v>
      </c>
      <c r="H91" s="99">
        <f t="shared" si="20"/>
        <v>8</v>
      </c>
      <c r="I91" s="99">
        <f t="shared" si="18"/>
        <v>58.231031251262436</v>
      </c>
      <c r="N91" s="99">
        <f t="shared" si="21"/>
        <v>8</v>
      </c>
      <c r="O91" s="99">
        <f t="shared" si="15"/>
        <v>27.311565400236493</v>
      </c>
      <c r="P91" s="99">
        <f t="shared" si="11"/>
        <v>20.401440883091087</v>
      </c>
      <c r="Q91" s="99">
        <f t="shared" si="16"/>
        <v>52.902508222074701</v>
      </c>
      <c r="R91" s="283">
        <f t="shared" si="12"/>
        <v>80.21407362231119</v>
      </c>
      <c r="S91" s="283">
        <f t="shared" si="13"/>
        <v>73.303949105165785</v>
      </c>
      <c r="AL91" s="99">
        <f>RSEE_razredi!$E$7</f>
        <v>67.53</v>
      </c>
      <c r="AM91" s="99">
        <f>RSEE_razredi!$K$11</f>
        <v>152.35079999999999</v>
      </c>
      <c r="AN91" s="99">
        <f>RSEE_razredi!$I$9</f>
        <v>62</v>
      </c>
    </row>
    <row r="92" spans="2:40" hidden="1" x14ac:dyDescent="0.25">
      <c r="B92" s="99">
        <f>B91+0.25</f>
        <v>8.25</v>
      </c>
      <c r="C92" s="99">
        <f t="shared" si="17"/>
        <v>68.9129603001779</v>
      </c>
      <c r="H92" s="99">
        <f>H91+0.25</f>
        <v>8.25</v>
      </c>
      <c r="I92" s="99">
        <f t="shared" si="18"/>
        <v>58.116464714448291</v>
      </c>
      <c r="N92" s="99">
        <f>N91+0.25</f>
        <v>8.25</v>
      </c>
      <c r="O92" s="99">
        <f t="shared" si="15"/>
        <v>27.168230650608663</v>
      </c>
      <c r="P92" s="99">
        <f t="shared" si="11"/>
        <v>20.29686951115092</v>
      </c>
      <c r="Q92" s="99">
        <f t="shared" si="16"/>
        <v>52.837432363108093</v>
      </c>
      <c r="R92" s="283">
        <f t="shared" si="12"/>
        <v>80.005663013716756</v>
      </c>
      <c r="S92" s="283">
        <f t="shared" si="13"/>
        <v>73.134301874259009</v>
      </c>
      <c r="AL92" s="99">
        <f>RSEE_razredi!$E$7</f>
        <v>67.53</v>
      </c>
      <c r="AM92" s="99">
        <f>RSEE_razredi!$K$11</f>
        <v>152.35079999999999</v>
      </c>
      <c r="AN92" s="99">
        <f>RSEE_razredi!$I$9</f>
        <v>62</v>
      </c>
    </row>
    <row r="93" spans="2:40" hidden="1" x14ac:dyDescent="0.25">
      <c r="B93" s="99">
        <f t="shared" ref="B93:B98" si="22">B92+0.25</f>
        <v>8.5</v>
      </c>
      <c r="C93" s="99">
        <f t="shared" si="17"/>
        <v>68.75883869672947</v>
      </c>
      <c r="H93" s="99">
        <f t="shared" ref="H93:H98" si="23">H92+0.25</f>
        <v>8.5</v>
      </c>
      <c r="I93" s="99">
        <f t="shared" si="18"/>
        <v>58.005534004237262</v>
      </c>
      <c r="N93" s="99">
        <f t="shared" ref="N93:N98" si="24">N92+0.25</f>
        <v>8.5</v>
      </c>
      <c r="O93" s="99">
        <f t="shared" si="15"/>
        <v>27.02989412087879</v>
      </c>
      <c r="P93" s="99">
        <f t="shared" si="11"/>
        <v>20.195932404907765</v>
      </c>
      <c r="Q93" s="99">
        <f t="shared" si="16"/>
        <v>52.774375862218442</v>
      </c>
      <c r="R93" s="283">
        <f t="shared" si="12"/>
        <v>79.804269983097228</v>
      </c>
      <c r="S93" s="283">
        <f t="shared" si="13"/>
        <v>72.9703082671262</v>
      </c>
      <c r="AL93" s="99">
        <f>RSEE_razredi!$E$7</f>
        <v>67.53</v>
      </c>
      <c r="AM93" s="99">
        <f>RSEE_razredi!$K$11</f>
        <v>152.35079999999999</v>
      </c>
      <c r="AN93" s="99">
        <f>RSEE_razredi!$I$9</f>
        <v>62</v>
      </c>
    </row>
    <row r="94" spans="2:40" hidden="1" x14ac:dyDescent="0.25">
      <c r="B94" s="99">
        <f t="shared" si="22"/>
        <v>8.75</v>
      </c>
      <c r="C94" s="99">
        <f t="shared" si="17"/>
        <v>68.609514872508655</v>
      </c>
      <c r="H94" s="99">
        <f t="shared" si="23"/>
        <v>8.75</v>
      </c>
      <c r="I94" s="99">
        <f t="shared" si="18"/>
        <v>57.898021759986726</v>
      </c>
      <c r="N94" s="99">
        <f t="shared" si="24"/>
        <v>8.75</v>
      </c>
      <c r="O94" s="99">
        <f t="shared" si="15"/>
        <v>26.896242003563984</v>
      </c>
      <c r="P94" s="99">
        <f t="shared" si="11"/>
        <v>20.098401798248208</v>
      </c>
      <c r="Q94" s="99">
        <f t="shared" si="16"/>
        <v>52.713219357947928</v>
      </c>
      <c r="R94" s="283">
        <f t="shared" si="12"/>
        <v>79.609461361511904</v>
      </c>
      <c r="S94" s="283">
        <f t="shared" si="13"/>
        <v>72.811621156196139</v>
      </c>
      <c r="AL94" s="99">
        <f>RSEE_razredi!$E$7</f>
        <v>67.53</v>
      </c>
      <c r="AM94" s="99">
        <f>RSEE_razredi!$K$11</f>
        <v>152.35079999999999</v>
      </c>
      <c r="AN94" s="99">
        <f>RSEE_razredi!$I$9</f>
        <v>62</v>
      </c>
    </row>
    <row r="95" spans="2:40" hidden="1" x14ac:dyDescent="0.25">
      <c r="B95" s="99">
        <f t="shared" si="22"/>
        <v>9</v>
      </c>
      <c r="C95" s="99">
        <f t="shared" si="17"/>
        <v>68.464708635660671</v>
      </c>
      <c r="H95" s="99">
        <f t="shared" si="23"/>
        <v>9</v>
      </c>
      <c r="I95" s="99">
        <f t="shared" si="18"/>
        <v>57.793729369449494</v>
      </c>
      <c r="N95" s="99">
        <f t="shared" si="24"/>
        <v>9</v>
      </c>
      <c r="O95" s="99">
        <f t="shared" si="15"/>
        <v>26.766988461023416</v>
      </c>
      <c r="P95" s="99">
        <f t="shared" si="11"/>
        <v>20.004070201534283</v>
      </c>
      <c r="Q95" s="99">
        <f t="shared" si="16"/>
        <v>52.653853707196404</v>
      </c>
      <c r="R95" s="283">
        <f t="shared" si="12"/>
        <v>79.420842168219821</v>
      </c>
      <c r="S95" s="283">
        <f t="shared" si="13"/>
        <v>72.65792390873068</v>
      </c>
      <c r="AL95" s="99">
        <f>RSEE_razredi!$E$7</f>
        <v>67.53</v>
      </c>
      <c r="AM95" s="99">
        <f>RSEE_razredi!$K$11</f>
        <v>152.35079999999999</v>
      </c>
      <c r="AN95" s="99">
        <f>RSEE_razredi!$I$9</f>
        <v>62</v>
      </c>
    </row>
    <row r="96" spans="2:40" hidden="1" x14ac:dyDescent="0.25">
      <c r="B96" s="99">
        <f t="shared" si="22"/>
        <v>9.25</v>
      </c>
      <c r="C96" s="99">
        <f t="shared" si="17"/>
        <v>68.324163381107155</v>
      </c>
      <c r="H96" s="99">
        <f t="shared" si="23"/>
        <v>9.25</v>
      </c>
      <c r="I96" s="99">
        <f t="shared" si="18"/>
        <v>57.692474882454761</v>
      </c>
      <c r="N96" s="99">
        <f t="shared" si="24"/>
        <v>9.25</v>
      </c>
      <c r="O96" s="99">
        <f t="shared" si="15"/>
        <v>26.641872435798756</v>
      </c>
      <c r="P96" s="99">
        <f t="shared" si="11"/>
        <v>19.912748091378138</v>
      </c>
      <c r="Q96" s="99">
        <f t="shared" si="16"/>
        <v>52.596178854460206</v>
      </c>
      <c r="R96" s="283">
        <f t="shared" si="12"/>
        <v>79.238051290258966</v>
      </c>
      <c r="S96" s="283">
        <f t="shared" si="13"/>
        <v>72.50892694583834</v>
      </c>
      <c r="AL96" s="99">
        <f>RSEE_razredi!$E$7</f>
        <v>67.53</v>
      </c>
      <c r="AM96" s="99">
        <f>RSEE_razredi!$K$11</f>
        <v>152.35079999999999</v>
      </c>
      <c r="AN96" s="99">
        <f>RSEE_razredi!$I$9</f>
        <v>62</v>
      </c>
    </row>
    <row r="97" spans="2:40" hidden="1" x14ac:dyDescent="0.25">
      <c r="B97" s="99">
        <f t="shared" si="22"/>
        <v>9.5</v>
      </c>
      <c r="C97" s="99">
        <f t="shared" si="17"/>
        <v>68.187643529257244</v>
      </c>
      <c r="H97" s="99">
        <f t="shared" si="23"/>
        <v>9.5</v>
      </c>
      <c r="I97" s="99">
        <f t="shared" si="18"/>
        <v>57.594091206187272</v>
      </c>
      <c r="N97" s="99">
        <f t="shared" si="24"/>
        <v>9.5</v>
      </c>
      <c r="O97" s="99">
        <f t="shared" si="15"/>
        <v>26.520654899929461</v>
      </c>
      <c r="P97" s="99">
        <f t="shared" si="11"/>
        <v>19.824261918131349</v>
      </c>
      <c r="Q97" s="99">
        <f t="shared" si="16"/>
        <v>52.54010285302018</v>
      </c>
      <c r="R97" s="283">
        <f t="shared" si="12"/>
        <v>79.060757752949641</v>
      </c>
      <c r="S97" s="283">
        <f t="shared" si="13"/>
        <v>72.364364771151529</v>
      </c>
      <c r="AL97" s="99">
        <f>RSEE_razredi!$E$7</f>
        <v>67.53</v>
      </c>
      <c r="AM97" s="99">
        <f>RSEE_razredi!$K$11</f>
        <v>152.35079999999999</v>
      </c>
      <c r="AN97" s="99">
        <f>RSEE_razredi!$I$9</f>
        <v>62</v>
      </c>
    </row>
    <row r="98" spans="2:40" hidden="1" x14ac:dyDescent="0.25">
      <c r="B98" s="99">
        <f t="shared" si="22"/>
        <v>9.75</v>
      </c>
      <c r="C98" s="99">
        <f t="shared" si="17"/>
        <v>68.054932302128847</v>
      </c>
      <c r="H98" s="99">
        <f t="shared" si="23"/>
        <v>9.75</v>
      </c>
      <c r="I98" s="99">
        <f t="shared" si="18"/>
        <v>57.498424537729584</v>
      </c>
      <c r="N98" s="99">
        <f t="shared" si="24"/>
        <v>9.75</v>
      </c>
      <c r="O98" s="99">
        <f t="shared" si="15"/>
        <v>26.403116473011874</v>
      </c>
      <c r="P98" s="99">
        <f t="shared" si="11"/>
        <v>19.738452380288447</v>
      </c>
      <c r="Q98" s="99">
        <f t="shared" si="16"/>
        <v>52.485541014243395</v>
      </c>
      <c r="R98" s="283">
        <f t="shared" si="12"/>
        <v>78.888657487255273</v>
      </c>
      <c r="S98" s="283">
        <f t="shared" si="13"/>
        <v>72.223993394531846</v>
      </c>
      <c r="AL98" s="99">
        <f>RSEE_razredi!$E$7</f>
        <v>67.53</v>
      </c>
      <c r="AM98" s="99">
        <f>RSEE_razredi!$K$11</f>
        <v>152.35079999999999</v>
      </c>
      <c r="AN98" s="99">
        <f>RSEE_razredi!$I$9</f>
        <v>62</v>
      </c>
    </row>
    <row r="99" spans="2:40" hidden="1" x14ac:dyDescent="0.25">
      <c r="B99" s="99">
        <v>9.99</v>
      </c>
      <c r="C99" s="99">
        <f t="shared" si="17"/>
        <v>67.93092696240592</v>
      </c>
      <c r="H99" s="99">
        <v>9.99</v>
      </c>
      <c r="I99" s="99">
        <f t="shared" si="18"/>
        <v>57.409008894653226</v>
      </c>
      <c r="N99" s="99">
        <v>9.99</v>
      </c>
      <c r="O99" s="99">
        <f t="shared" si="15"/>
        <v>26.293553413943538</v>
      </c>
      <c r="P99" s="99">
        <f t="shared" si="11"/>
        <v>19.658457254757117</v>
      </c>
      <c r="Q99" s="99">
        <f t="shared" si="16"/>
        <v>52.434513553353625</v>
      </c>
      <c r="R99" s="283">
        <f t="shared" si="12"/>
        <v>78.728066967297167</v>
      </c>
      <c r="S99" s="283">
        <f t="shared" si="13"/>
        <v>72.092970808110749</v>
      </c>
      <c r="AL99" s="99">
        <f>RSEE_razredi!$E$7</f>
        <v>67.53</v>
      </c>
      <c r="AM99" s="99">
        <f>RSEE_razredi!$K$11</f>
        <v>152.35079999999999</v>
      </c>
      <c r="AN99" s="99">
        <f>RSEE_razredi!$I$9</f>
        <v>62</v>
      </c>
    </row>
    <row r="100" spans="2:40" hidden="1" x14ac:dyDescent="0.25">
      <c r="N100">
        <v>11</v>
      </c>
      <c r="O100" s="99">
        <f t="shared" si="15"/>
        <v>25.864067894907073</v>
      </c>
      <c r="P100" s="99">
        <f t="shared" si="11"/>
        <v>19.344802075173089</v>
      </c>
      <c r="Q100" s="99">
        <f t="shared" si="16"/>
        <v>52.232902003089563</v>
      </c>
      <c r="R100" s="283">
        <f t="shared" si="12"/>
        <v>78.096969897996644</v>
      </c>
      <c r="S100" s="283">
        <f t="shared" si="13"/>
        <v>71.577704078262656</v>
      </c>
      <c r="AL100" s="99">
        <f>RSEE_razredi!$E$7</f>
        <v>67.53</v>
      </c>
      <c r="AM100" s="99">
        <f>RSEE_razredi!$K$11</f>
        <v>152.35079999999999</v>
      </c>
      <c r="AN100" s="99">
        <f>RSEE_razredi!$I$9</f>
        <v>62</v>
      </c>
    </row>
    <row r="101" spans="2:40" hidden="1" x14ac:dyDescent="0.25">
      <c r="N101">
        <v>12</v>
      </c>
      <c r="O101" s="99">
        <f t="shared" si="15"/>
        <v>25.482086625416436</v>
      </c>
      <c r="P101" s="99">
        <f t="shared" si="11"/>
        <v>19.065737134189494</v>
      </c>
      <c r="Q101" s="99">
        <f t="shared" si="16"/>
        <v>52.051423730674713</v>
      </c>
      <c r="R101" s="283">
        <f t="shared" ref="R101:R109" si="25">O101+$Q101</f>
        <v>77.533510356091142</v>
      </c>
      <c r="S101" s="283">
        <f t="shared" ref="S101:S109" si="26">P101+$Q101</f>
        <v>71.117160864864204</v>
      </c>
      <c r="AL101" s="99">
        <f>RSEE_razredi!$E$7</f>
        <v>67.53</v>
      </c>
      <c r="AM101" s="99">
        <f>RSEE_razredi!$K$11</f>
        <v>152.35079999999999</v>
      </c>
      <c r="AN101" s="99">
        <f>RSEE_razredi!$I$9</f>
        <v>62</v>
      </c>
    </row>
    <row r="102" spans="2:40" hidden="1" x14ac:dyDescent="0.25">
      <c r="N102" s="99">
        <v>13</v>
      </c>
      <c r="O102" s="99">
        <f t="shared" si="15"/>
        <v>25.135681667212999</v>
      </c>
      <c r="P102" s="99">
        <f t="shared" ref="P102:P109" si="27">$U$13*$N102^$U$14</f>
        <v>18.812578676585158</v>
      </c>
      <c r="Q102" s="99">
        <f t="shared" si="16"/>
        <v>51.885036758338984</v>
      </c>
      <c r="R102" s="283">
        <f t="shared" si="25"/>
        <v>77.020718425551991</v>
      </c>
      <c r="S102" s="283">
        <f t="shared" si="26"/>
        <v>70.697615434924145</v>
      </c>
      <c r="AL102" s="99">
        <f>RSEE_razredi!$E$7</f>
        <v>67.53</v>
      </c>
      <c r="AM102" s="99">
        <f>RSEE_razredi!$K$11</f>
        <v>152.35079999999999</v>
      </c>
      <c r="AN102" s="99">
        <f>RSEE_razredi!$I$9</f>
        <v>62</v>
      </c>
    </row>
    <row r="103" spans="2:40" hidden="1" x14ac:dyDescent="0.25">
      <c r="N103">
        <v>14</v>
      </c>
      <c r="O103" s="99">
        <f t="shared" si="15"/>
        <v>24.819160452910918</v>
      </c>
      <c r="P103" s="99">
        <f t="shared" si="27"/>
        <v>18.581188413115083</v>
      </c>
      <c r="Q103" s="99">
        <f t="shared" si="16"/>
        <v>51.731460700630315</v>
      </c>
      <c r="R103" s="283">
        <f t="shared" si="25"/>
        <v>76.550621153541229</v>
      </c>
      <c r="S103" s="283">
        <f t="shared" si="26"/>
        <v>70.312649113745394</v>
      </c>
      <c r="AL103" s="99">
        <f>RSEE_razredi!$E$7</f>
        <v>67.53</v>
      </c>
      <c r="AM103" s="99">
        <f>RSEE_razredi!$K$11</f>
        <v>152.35079999999999</v>
      </c>
      <c r="AN103" s="99">
        <f>RSEE_razredi!$I$9</f>
        <v>62</v>
      </c>
    </row>
    <row r="104" spans="2:40" hidden="1" x14ac:dyDescent="0.25">
      <c r="N104" s="99">
        <v>15</v>
      </c>
      <c r="O104" s="99">
        <f t="shared" si="15"/>
        <v>24.528069920205287</v>
      </c>
      <c r="P104" s="99">
        <f t="shared" si="27"/>
        <v>18.368328121889324</v>
      </c>
      <c r="Q104" s="99">
        <f t="shared" si="16"/>
        <v>51.588893432818992</v>
      </c>
      <c r="R104" s="283">
        <f t="shared" si="25"/>
        <v>76.116963353024275</v>
      </c>
      <c r="S104" s="283">
        <f t="shared" si="26"/>
        <v>69.957221554708312</v>
      </c>
      <c r="AL104" s="99">
        <f>RSEE_razredi!$E$7</f>
        <v>67.53</v>
      </c>
      <c r="AM104" s="99">
        <f>RSEE_razredi!$K$11</f>
        <v>152.35079999999999</v>
      </c>
      <c r="AN104" s="99">
        <f>RSEE_razredi!$I$9</f>
        <v>62</v>
      </c>
    </row>
    <row r="105" spans="2:40" hidden="1" x14ac:dyDescent="0.25">
      <c r="N105">
        <v>16</v>
      </c>
      <c r="O105" s="99">
        <f t="shared" si="15"/>
        <v>24.258864224892349</v>
      </c>
      <c r="P105" s="99">
        <f t="shared" si="27"/>
        <v>18.171418556716123</v>
      </c>
      <c r="Q105" s="99">
        <f t="shared" si="16"/>
        <v>51.455886352720057</v>
      </c>
      <c r="R105" s="283">
        <f t="shared" si="25"/>
        <v>75.714750577612406</v>
      </c>
      <c r="S105" s="283">
        <f t="shared" si="26"/>
        <v>69.627304909436177</v>
      </c>
      <c r="AL105" s="99">
        <f>RSEE_razredi!$E$7</f>
        <v>67.53</v>
      </c>
      <c r="AM105" s="99">
        <f>RSEE_razredi!$K$11</f>
        <v>152.35079999999999</v>
      </c>
      <c r="AN105" s="99">
        <f>RSEE_razredi!$I$9</f>
        <v>62</v>
      </c>
    </row>
    <row r="106" spans="2:40" hidden="1" x14ac:dyDescent="0.25">
      <c r="N106" s="99">
        <v>17</v>
      </c>
      <c r="O106" s="99">
        <f t="shared" si="15"/>
        <v>24.008676246947626</v>
      </c>
      <c r="P106" s="99">
        <f t="shared" si="27"/>
        <v>17.988373614183761</v>
      </c>
      <c r="Q106" s="99">
        <f t="shared" si="16"/>
        <v>51.331257778982277</v>
      </c>
      <c r="R106" s="283">
        <f t="shared" si="25"/>
        <v>75.339934025929907</v>
      </c>
      <c r="S106" s="283">
        <f t="shared" si="26"/>
        <v>69.319631393166034</v>
      </c>
      <c r="AL106" s="99">
        <f>RSEE_razredi!$E$7</f>
        <v>67.53</v>
      </c>
      <c r="AM106" s="99">
        <f>RSEE_razredi!$K$11</f>
        <v>152.35079999999999</v>
      </c>
      <c r="AN106" s="99">
        <f>RSEE_razredi!$I$9</f>
        <v>62</v>
      </c>
    </row>
    <row r="107" spans="2:40" hidden="1" x14ac:dyDescent="0.25">
      <c r="N107">
        <v>18</v>
      </c>
      <c r="O107" s="99">
        <f t="shared" si="15"/>
        <v>23.77515639508545</v>
      </c>
      <c r="P107" s="99">
        <f t="shared" si="27"/>
        <v>17.817483311744244</v>
      </c>
      <c r="Q107" s="99">
        <f t="shared" si="16"/>
        <v>51.214031308627298</v>
      </c>
      <c r="R107" s="283">
        <f t="shared" si="25"/>
        <v>74.989187703712744</v>
      </c>
      <c r="S107" s="283">
        <f t="shared" si="26"/>
        <v>69.031514620371539</v>
      </c>
      <c r="AL107" s="99">
        <f>RSEE_razredi!$E$7</f>
        <v>67.53</v>
      </c>
      <c r="AM107" s="99">
        <f>RSEE_razredi!$K$11</f>
        <v>152.35079999999999</v>
      </c>
      <c r="AN107" s="99">
        <f>RSEE_razredi!$I$9</f>
        <v>62</v>
      </c>
    </row>
    <row r="108" spans="2:40" hidden="1" x14ac:dyDescent="0.25">
      <c r="N108" s="99">
        <v>19</v>
      </c>
      <c r="O108" s="99">
        <f t="shared" si="15"/>
        <v>23.556356325406519</v>
      </c>
      <c r="P108" s="99">
        <f t="shared" si="27"/>
        <v>17.657329350246979</v>
      </c>
      <c r="Q108" s="99">
        <f t="shared" si="16"/>
        <v>51.103390977540407</v>
      </c>
      <c r="R108" s="283">
        <f t="shared" si="25"/>
        <v>74.659747302946926</v>
      </c>
      <c r="S108" s="283">
        <f t="shared" si="26"/>
        <v>68.760720327787382</v>
      </c>
      <c r="AL108" s="99">
        <f>RSEE_razredi!$E$7</f>
        <v>67.53</v>
      </c>
      <c r="AM108" s="99">
        <f>RSEE_razredi!$K$11</f>
        <v>152.35079999999999</v>
      </c>
      <c r="AN108" s="99">
        <f>RSEE_razredi!$I$9</f>
        <v>62</v>
      </c>
    </row>
    <row r="109" spans="2:40" hidden="1" x14ac:dyDescent="0.25">
      <c r="N109">
        <v>20</v>
      </c>
      <c r="O109" s="99">
        <f t="shared" si="15"/>
        <v>23.350643400585412</v>
      </c>
      <c r="P109" s="99">
        <f t="shared" si="27"/>
        <v>17.506722983786677</v>
      </c>
      <c r="Q109" s="99">
        <f t="shared" si="16"/>
        <v>50.998648015411582</v>
      </c>
      <c r="R109" s="283">
        <f t="shared" si="25"/>
        <v>74.349291415996987</v>
      </c>
      <c r="S109" s="283">
        <f t="shared" si="26"/>
        <v>68.505370999198263</v>
      </c>
      <c r="AL109" s="99">
        <f>RSEE_razredi!$E$7</f>
        <v>67.53</v>
      </c>
      <c r="AM109" s="99">
        <f>RSEE_razredi!$K$11</f>
        <v>152.35079999999999</v>
      </c>
      <c r="AN109" s="99">
        <f>RSEE_razredi!$I$9</f>
        <v>62</v>
      </c>
    </row>
    <row r="110" spans="2:40" hidden="1" x14ac:dyDescent="0.25"/>
    <row r="115" spans="5:19" ht="23.25" x14ac:dyDescent="0.35">
      <c r="E115" s="354" t="s">
        <v>153</v>
      </c>
      <c r="F115" s="354"/>
      <c r="G115" s="354"/>
      <c r="H115" s="354"/>
      <c r="I115" s="354"/>
      <c r="J115" s="354"/>
      <c r="K115" s="354"/>
      <c r="L115" s="354"/>
      <c r="M115" s="354"/>
      <c r="N115" s="354"/>
      <c r="O115" s="354"/>
      <c r="P115" s="354"/>
      <c r="Q115" s="354"/>
      <c r="R115" s="354"/>
      <c r="S115" s="354"/>
    </row>
  </sheetData>
  <sheetProtection algorithmName="SHA-512" hashValue="bexIVOMMMZ8h4WA+AQLtuIUbvdNUk2EbDUoVJl+/jB1uFy2MpVv/S1hAIBmTH6wURaoYsB0BUtEUkvHgVBAelg==" saltValue="wPHVFb8g8HQS3o14er4/xQ==" spinCount="100000" sheet="1" selectLockedCells="1"/>
  <protectedRanges>
    <protectedRange algorithmName="SHA-512" hashValue="i8cqetj2YJ9pfYzBOlI/qy1xCXlrk38wef06kA1qtO2QnjAWvJb1AWWx0KnZ8i5722Zw2BaFzynlCVooZbCPSQ==" saltValue="Ordp1WhabntvP+Ckg4rK3A==" spinCount="100000" sqref="C6 I6 O6 U6" name="Obseg1"/>
  </protectedRanges>
  <mergeCells count="1">
    <mergeCell ref="E115:S1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22"/>
  <sheetViews>
    <sheetView workbookViewId="0">
      <selection activeCell="A2" sqref="A2"/>
    </sheetView>
  </sheetViews>
  <sheetFormatPr defaultRowHeight="15" x14ac:dyDescent="0.25"/>
  <cols>
    <col min="2" max="2" width="51.7109375" customWidth="1"/>
    <col min="3" max="5" width="29" customWidth="1"/>
  </cols>
  <sheetData>
    <row r="1" spans="1:5" ht="23.25" x14ac:dyDescent="0.35">
      <c r="A1" s="33" t="s">
        <v>152</v>
      </c>
    </row>
    <row r="2" spans="1:5" ht="15.75" thickBot="1" x14ac:dyDescent="0.3"/>
    <row r="3" spans="1:5" ht="30.75" customHeight="1" x14ac:dyDescent="0.25">
      <c r="B3" s="100" t="s">
        <v>49</v>
      </c>
      <c r="C3" s="101" t="s">
        <v>4</v>
      </c>
      <c r="D3" s="102" t="s">
        <v>45</v>
      </c>
      <c r="E3" s="103" t="s">
        <v>6</v>
      </c>
    </row>
    <row r="4" spans="1:5" ht="23.25" customHeight="1" x14ac:dyDescent="0.25">
      <c r="B4" s="112" t="s">
        <v>7</v>
      </c>
      <c r="C4" s="108">
        <f>RSEE_razredi!I6</f>
        <v>101.5</v>
      </c>
      <c r="D4" s="361" t="s">
        <v>150</v>
      </c>
      <c r="E4" s="362"/>
    </row>
    <row r="5" spans="1:5" ht="23.25" customHeight="1" x14ac:dyDescent="0.25">
      <c r="B5" s="112" t="s">
        <v>8</v>
      </c>
      <c r="C5" s="108">
        <f>RSEE_razredi!I7</f>
        <v>105</v>
      </c>
      <c r="D5" s="108">
        <f>RSEE_razredi!J7</f>
        <v>77.313541666666666</v>
      </c>
      <c r="E5" s="109">
        <f>RSEE_razredi!K7</f>
        <v>67.53</v>
      </c>
    </row>
    <row r="6" spans="1:5" ht="23.25" customHeight="1" x14ac:dyDescent="0.25">
      <c r="B6" s="112" t="s">
        <v>9</v>
      </c>
      <c r="C6" s="108">
        <f>RSEE_razredi!I8</f>
        <v>88</v>
      </c>
      <c r="D6" s="361" t="s">
        <v>151</v>
      </c>
      <c r="E6" s="362"/>
    </row>
    <row r="7" spans="1:5" ht="23.25" customHeight="1" x14ac:dyDescent="0.25">
      <c r="B7" s="112" t="s">
        <v>10</v>
      </c>
      <c r="C7" s="363">
        <f>RSEE_razredi!I9</f>
        <v>62</v>
      </c>
      <c r="D7" s="363"/>
      <c r="E7" s="364"/>
    </row>
    <row r="8" spans="1:5" ht="23.25" customHeight="1" x14ac:dyDescent="0.25">
      <c r="B8" s="112" t="s">
        <v>11</v>
      </c>
      <c r="C8" s="363">
        <f>RSEE_razredi!I10</f>
        <v>154.25</v>
      </c>
      <c r="D8" s="363"/>
      <c r="E8" s="364"/>
    </row>
    <row r="9" spans="1:5" ht="23.25" customHeight="1" x14ac:dyDescent="0.25">
      <c r="B9" s="112" t="s">
        <v>12</v>
      </c>
      <c r="C9" s="108">
        <f>RSEE_razredi!I11</f>
        <v>170.08200000000002</v>
      </c>
      <c r="D9" s="108">
        <f>RSEE_razredi!J11</f>
        <v>155.6181</v>
      </c>
      <c r="E9" s="109">
        <f>RSEE_razredi!K11</f>
        <v>152.35079999999999</v>
      </c>
    </row>
    <row r="10" spans="1:5" ht="23.25" customHeight="1" x14ac:dyDescent="0.25">
      <c r="B10" s="112" t="s">
        <v>13</v>
      </c>
      <c r="C10" s="363">
        <f>RSEE_razredi!I12</f>
        <v>54.73</v>
      </c>
      <c r="D10" s="363"/>
      <c r="E10" s="364"/>
    </row>
    <row r="11" spans="1:5" ht="23.25" customHeight="1" x14ac:dyDescent="0.25">
      <c r="B11" s="112" t="s">
        <v>14</v>
      </c>
      <c r="C11" s="108">
        <f>RSEE_razredi!I13</f>
        <v>197.85999999999999</v>
      </c>
      <c r="D11" s="108">
        <f>RSEE_razredi!J13</f>
        <v>111.05000000000001</v>
      </c>
      <c r="E11" s="109">
        <f>RSEE_razredi!K13</f>
        <v>91.3</v>
      </c>
    </row>
    <row r="12" spans="1:5" ht="23.25" customHeight="1" x14ac:dyDescent="0.25">
      <c r="B12" s="112" t="s">
        <v>15</v>
      </c>
      <c r="C12" s="363">
        <f>RSEE_razredi!I14</f>
        <v>105.07</v>
      </c>
      <c r="D12" s="363"/>
      <c r="E12" s="109">
        <f>RSEE_razredi!K14</f>
        <v>80.430000000000007</v>
      </c>
    </row>
    <row r="13" spans="1:5" ht="23.25" customHeight="1" x14ac:dyDescent="0.25">
      <c r="B13" s="112" t="s">
        <v>16</v>
      </c>
      <c r="C13" s="108">
        <f>RSEE_razredi!I15</f>
        <v>70.319999999999993</v>
      </c>
      <c r="D13" s="108">
        <f>RSEE_razredi!J15</f>
        <v>60.77</v>
      </c>
      <c r="E13" s="109">
        <f>RSEE_razredi!K15</f>
        <v>53.7</v>
      </c>
    </row>
    <row r="14" spans="1:5" ht="23.25" customHeight="1" x14ac:dyDescent="0.25">
      <c r="B14" s="113" t="s">
        <v>17</v>
      </c>
      <c r="C14" s="108">
        <f>RSEE_razredi!I16</f>
        <v>69.930000000000007</v>
      </c>
      <c r="D14" s="108">
        <f>RSEE_razredi!J16</f>
        <v>53.7</v>
      </c>
      <c r="E14" s="109">
        <f>RSEE_razredi!K16</f>
        <v>49.2</v>
      </c>
    </row>
    <row r="15" spans="1:5" ht="23.25" customHeight="1" thickBot="1" x14ac:dyDescent="0.3">
      <c r="B15" s="114" t="s">
        <v>18</v>
      </c>
      <c r="C15" s="110">
        <f>RSEE_razredi!I17</f>
        <v>0</v>
      </c>
      <c r="D15" s="110">
        <f>RSEE_razredi!J17</f>
        <v>62.59</v>
      </c>
      <c r="E15" s="111">
        <f>RSEE_razredi!K17</f>
        <v>60.09</v>
      </c>
    </row>
    <row r="16" spans="1:5" ht="15.75" thickBot="1" x14ac:dyDescent="0.3">
      <c r="B16" s="301"/>
      <c r="C16" s="302"/>
      <c r="D16" s="301"/>
      <c r="E16" s="301"/>
    </row>
    <row r="17" spans="2:5" ht="30.75" customHeight="1" thickBot="1" x14ac:dyDescent="0.3">
      <c r="B17" s="104" t="s">
        <v>50</v>
      </c>
      <c r="C17" s="105" t="s">
        <v>46</v>
      </c>
      <c r="D17" s="106" t="s">
        <v>54</v>
      </c>
      <c r="E17" s="107" t="s">
        <v>138</v>
      </c>
    </row>
    <row r="18" spans="2:5" ht="22.5" customHeight="1" x14ac:dyDescent="0.25">
      <c r="B18" s="355" t="s">
        <v>51</v>
      </c>
      <c r="C18" s="303" t="s">
        <v>47</v>
      </c>
      <c r="D18" s="304">
        <f>RSEE_razredi!C21</f>
        <v>96.72</v>
      </c>
      <c r="E18" s="314" t="s">
        <v>145</v>
      </c>
    </row>
    <row r="19" spans="2:5" ht="22.5" customHeight="1" x14ac:dyDescent="0.25">
      <c r="B19" s="356"/>
      <c r="C19" s="305" t="s">
        <v>48</v>
      </c>
      <c r="D19" s="306">
        <f>RSEE_razredi!C22</f>
        <v>70.069999999999993</v>
      </c>
      <c r="E19" s="315" t="s">
        <v>147</v>
      </c>
    </row>
    <row r="20" spans="2:5" ht="22.5" customHeight="1" thickBot="1" x14ac:dyDescent="0.3">
      <c r="B20" s="307" t="s">
        <v>52</v>
      </c>
      <c r="C20" s="308"/>
      <c r="D20" s="309">
        <f>RSEE_razredi!G21</f>
        <v>70.680000000000007</v>
      </c>
      <c r="E20" s="316" t="s">
        <v>146</v>
      </c>
    </row>
    <row r="21" spans="2:5" ht="22.5" customHeight="1" x14ac:dyDescent="0.25">
      <c r="B21" s="357" t="s">
        <v>53</v>
      </c>
      <c r="C21" s="310" t="s">
        <v>47</v>
      </c>
      <c r="D21" s="311">
        <f>RSEE_razredi!K21</f>
        <v>167.4</v>
      </c>
      <c r="E21" s="359" t="s">
        <v>55</v>
      </c>
    </row>
    <row r="22" spans="2:5" ht="22.5" customHeight="1" thickBot="1" x14ac:dyDescent="0.3">
      <c r="B22" s="358"/>
      <c r="C22" s="312" t="s">
        <v>48</v>
      </c>
      <c r="D22" s="309">
        <f>RSEE_razredi!K22</f>
        <v>140.75</v>
      </c>
      <c r="E22" s="360"/>
    </row>
  </sheetData>
  <mergeCells count="9">
    <mergeCell ref="B18:B19"/>
    <mergeCell ref="B21:B22"/>
    <mergeCell ref="E21:E22"/>
    <mergeCell ref="D4:E4"/>
    <mergeCell ref="C7:E7"/>
    <mergeCell ref="C8:E8"/>
    <mergeCell ref="C10:E10"/>
    <mergeCell ref="C12:D12"/>
    <mergeCell ref="D6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BK87"/>
  <sheetViews>
    <sheetView workbookViewId="0">
      <pane xSplit="2" ySplit="4" topLeftCell="C11" activePane="bottomRight" state="frozen"/>
      <selection pane="topRight" activeCell="C1" sqref="C1"/>
      <selection pane="bottomLeft" activeCell="A5" sqref="A5"/>
      <selection pane="bottomRight" activeCell="G12" sqref="G12"/>
    </sheetView>
  </sheetViews>
  <sheetFormatPr defaultColWidth="9.140625" defaultRowHeight="15" x14ac:dyDescent="0.25"/>
  <cols>
    <col min="1" max="1" width="49.140625" style="118" customWidth="1"/>
    <col min="2" max="2" width="10.42578125" style="118" customWidth="1"/>
    <col min="3" max="3" width="13.42578125" style="118" customWidth="1"/>
    <col min="4" max="4" width="12.140625" style="118" customWidth="1"/>
    <col min="5" max="5" width="10.140625" style="118" customWidth="1"/>
    <col min="6" max="6" width="11.140625" style="118" customWidth="1"/>
    <col min="7" max="7" width="9.140625" style="118"/>
    <col min="8" max="8" width="10" style="118" customWidth="1"/>
    <col min="9" max="12" width="7.5703125" style="118" customWidth="1"/>
    <col min="13" max="13" width="11.42578125" style="118" customWidth="1"/>
    <col min="14" max="14" width="10.7109375" style="118" customWidth="1"/>
    <col min="15" max="16" width="10.140625" style="118" customWidth="1"/>
    <col min="17" max="17" width="10.5703125" style="118" customWidth="1"/>
    <col min="19" max="25" width="7.5703125" customWidth="1"/>
    <col min="64" max="16384" width="9.140625" style="118"/>
  </cols>
  <sheetData>
    <row r="1" spans="1:63" ht="23.25" x14ac:dyDescent="0.35">
      <c r="A1" s="117" t="s">
        <v>141</v>
      </c>
      <c r="C1" s="119" t="s">
        <v>56</v>
      </c>
      <c r="D1" s="120">
        <v>2016</v>
      </c>
      <c r="O1" s="121" t="s">
        <v>44</v>
      </c>
      <c r="P1" s="122">
        <v>36.89</v>
      </c>
      <c r="Q1" s="123" t="s">
        <v>34</v>
      </c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</row>
    <row r="2" spans="1:63" x14ac:dyDescent="0.25">
      <c r="C2"/>
      <c r="D2"/>
      <c r="E2"/>
      <c r="F2"/>
      <c r="G2"/>
      <c r="H2"/>
      <c r="M2" s="36"/>
      <c r="N2" s="36"/>
      <c r="O2" s="124" t="s">
        <v>57</v>
      </c>
      <c r="P2" s="125">
        <v>0.19139999999999999</v>
      </c>
      <c r="Q2" s="126" t="s">
        <v>116</v>
      </c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</row>
    <row r="3" spans="1:63" ht="15.75" thickBot="1" x14ac:dyDescent="0.3"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</row>
    <row r="4" spans="1:63" ht="51.75" thickBot="1" x14ac:dyDescent="0.3">
      <c r="A4" s="127"/>
      <c r="B4" s="128" t="s">
        <v>58</v>
      </c>
      <c r="C4" s="248" t="s">
        <v>122</v>
      </c>
      <c r="D4" s="248" t="s">
        <v>123</v>
      </c>
      <c r="E4" s="167" t="s">
        <v>124</v>
      </c>
      <c r="F4" s="168" t="s">
        <v>125</v>
      </c>
      <c r="G4" s="169" t="s">
        <v>126</v>
      </c>
      <c r="H4" s="170" t="s">
        <v>117</v>
      </c>
      <c r="I4" s="171" t="s">
        <v>120</v>
      </c>
      <c r="J4" s="249" t="s">
        <v>118</v>
      </c>
      <c r="K4" s="250" t="s">
        <v>119</v>
      </c>
      <c r="L4" s="173" t="s">
        <v>59</v>
      </c>
      <c r="M4" s="172" t="s">
        <v>60</v>
      </c>
      <c r="N4" s="176" t="s">
        <v>121</v>
      </c>
      <c r="O4" s="247" t="s">
        <v>61</v>
      </c>
      <c r="P4" s="174" t="s">
        <v>62</v>
      </c>
      <c r="Q4" s="175" t="s">
        <v>63</v>
      </c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</row>
    <row r="5" spans="1:63" x14ac:dyDescent="0.25">
      <c r="A5" s="129" t="s">
        <v>7</v>
      </c>
      <c r="B5" s="130" t="s">
        <v>64</v>
      </c>
      <c r="C5" s="177">
        <v>112.02</v>
      </c>
      <c r="D5" s="178"/>
      <c r="E5" s="179">
        <v>112.02</v>
      </c>
      <c r="F5" s="180">
        <v>112.02</v>
      </c>
      <c r="G5" s="181">
        <v>75.13</v>
      </c>
      <c r="H5" s="131">
        <v>4000</v>
      </c>
      <c r="I5" s="182">
        <v>0.05</v>
      </c>
      <c r="J5" s="183"/>
      <c r="K5" s="184"/>
      <c r="L5" s="185"/>
      <c r="M5" s="186">
        <v>3100</v>
      </c>
      <c r="N5" s="148">
        <v>8.9999999999999993E-3</v>
      </c>
      <c r="O5" s="148">
        <v>1.4999999999999999E-2</v>
      </c>
      <c r="P5" s="148">
        <v>4.5161290322580649E-3</v>
      </c>
      <c r="Q5" s="187">
        <v>0.03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</row>
    <row r="6" spans="1:63" x14ac:dyDescent="0.25">
      <c r="A6" s="132"/>
      <c r="B6" s="133" t="s">
        <v>65</v>
      </c>
      <c r="C6" s="177">
        <v>88.44</v>
      </c>
      <c r="D6" s="188"/>
      <c r="E6" s="189">
        <v>88.44</v>
      </c>
      <c r="F6" s="190">
        <v>88.44</v>
      </c>
      <c r="G6" s="181">
        <v>51.55</v>
      </c>
      <c r="H6" s="131">
        <v>4000</v>
      </c>
      <c r="I6" s="182">
        <v>0.5</v>
      </c>
      <c r="J6" s="183"/>
      <c r="K6" s="184"/>
      <c r="L6" s="185"/>
      <c r="M6" s="186">
        <v>2250</v>
      </c>
      <c r="N6" s="148">
        <v>1.4999999999999999E-2</v>
      </c>
      <c r="O6" s="148">
        <v>1.7000000000000001E-2</v>
      </c>
      <c r="P6" s="148">
        <v>5.1555555555555556E-3</v>
      </c>
      <c r="Q6" s="191">
        <v>0.4</v>
      </c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</row>
    <row r="7" spans="1:63" x14ac:dyDescent="0.25">
      <c r="A7" s="132"/>
      <c r="B7" s="133" t="s">
        <v>66</v>
      </c>
      <c r="C7" s="177">
        <v>78.19</v>
      </c>
      <c r="D7" s="188"/>
      <c r="E7" s="189">
        <v>78.19</v>
      </c>
      <c r="F7" s="190">
        <v>78.19</v>
      </c>
      <c r="G7" s="181">
        <v>41.3</v>
      </c>
      <c r="H7" s="131">
        <v>4500</v>
      </c>
      <c r="I7" s="182">
        <v>2</v>
      </c>
      <c r="J7" s="183"/>
      <c r="K7" s="184"/>
      <c r="L7" s="185"/>
      <c r="M7" s="186">
        <v>2200</v>
      </c>
      <c r="N7" s="148">
        <v>1.4999999999999999E-2</v>
      </c>
      <c r="O7" s="148">
        <v>1.7999999999999999E-2</v>
      </c>
      <c r="P7" s="148">
        <v>5.5227272727272729E-3</v>
      </c>
      <c r="Q7" s="191">
        <v>1.8</v>
      </c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</row>
    <row r="8" spans="1:63" x14ac:dyDescent="0.25">
      <c r="A8" s="134" t="s">
        <v>8</v>
      </c>
      <c r="B8" s="133" t="s">
        <v>67</v>
      </c>
      <c r="C8" s="177">
        <v>122.54</v>
      </c>
      <c r="D8" s="188"/>
      <c r="E8" s="189">
        <v>122.54</v>
      </c>
      <c r="F8" s="190">
        <v>122.54</v>
      </c>
      <c r="G8" s="181">
        <v>85.65</v>
      </c>
      <c r="H8" s="131">
        <v>2100</v>
      </c>
      <c r="I8" s="182">
        <v>0.03</v>
      </c>
      <c r="J8" s="183"/>
      <c r="K8" s="184"/>
      <c r="L8" s="185"/>
      <c r="M8" s="186">
        <v>1800</v>
      </c>
      <c r="N8" s="148">
        <v>8.9999999999999993E-3</v>
      </c>
      <c r="O8" s="148">
        <v>1.2999999999999999E-2</v>
      </c>
      <c r="P8" s="148">
        <v>7.0000000000000001E-3</v>
      </c>
      <c r="Q8" s="191">
        <v>6.0000000000000001E-3</v>
      </c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</row>
    <row r="9" spans="1:63" x14ac:dyDescent="0.25">
      <c r="A9" s="132"/>
      <c r="B9" s="133" t="s">
        <v>68</v>
      </c>
      <c r="C9" s="177">
        <v>102.51</v>
      </c>
      <c r="D9" s="188"/>
      <c r="E9" s="189">
        <v>102.51</v>
      </c>
      <c r="F9" s="190">
        <v>102.51</v>
      </c>
      <c r="G9" s="181">
        <v>65.62</v>
      </c>
      <c r="H9" s="131">
        <v>2100</v>
      </c>
      <c r="I9" s="182">
        <v>0.1</v>
      </c>
      <c r="J9" s="183"/>
      <c r="K9" s="184"/>
      <c r="L9" s="185"/>
      <c r="M9" s="186">
        <v>1500</v>
      </c>
      <c r="N9" s="148">
        <v>8.9999999999999993E-3</v>
      </c>
      <c r="O9" s="148">
        <v>1.2999999999999999E-2</v>
      </c>
      <c r="P9" s="148">
        <v>7.0000000000000001E-3</v>
      </c>
      <c r="Q9" s="191">
        <v>2.0000000000000004E-2</v>
      </c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</row>
    <row r="10" spans="1:63" x14ac:dyDescent="0.25">
      <c r="A10" s="132"/>
      <c r="B10" s="133" t="s">
        <v>69</v>
      </c>
      <c r="C10" s="177">
        <v>88.45</v>
      </c>
      <c r="D10" s="188"/>
      <c r="E10" s="189">
        <v>88.45</v>
      </c>
      <c r="F10" s="190">
        <v>88.45</v>
      </c>
      <c r="G10" s="181">
        <v>51.56</v>
      </c>
      <c r="H10" s="131">
        <v>1800</v>
      </c>
      <c r="I10" s="182">
        <v>2.2999999999999998</v>
      </c>
      <c r="J10" s="183"/>
      <c r="K10" s="184"/>
      <c r="L10" s="185"/>
      <c r="M10" s="186">
        <v>1100</v>
      </c>
      <c r="N10" s="148">
        <v>8.9999999999999993E-3</v>
      </c>
      <c r="O10" s="148">
        <v>1.2999999999999999E-2</v>
      </c>
      <c r="P10" s="148">
        <v>7.0000000000000001E-3</v>
      </c>
      <c r="Q10" s="191">
        <v>0.45999999999999996</v>
      </c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</row>
    <row r="11" spans="1:63" x14ac:dyDescent="0.25">
      <c r="A11" s="134" t="s">
        <v>9</v>
      </c>
      <c r="B11" s="135" t="s">
        <v>70</v>
      </c>
      <c r="C11" s="177">
        <v>121.86</v>
      </c>
      <c r="D11" s="188"/>
      <c r="E11" s="192">
        <v>121.86</v>
      </c>
      <c r="F11" s="180">
        <v>121.86</v>
      </c>
      <c r="G11" s="181">
        <v>84.97</v>
      </c>
      <c r="H11" s="131">
        <v>1050</v>
      </c>
      <c r="I11" s="182">
        <v>1.0999999999999999E-2</v>
      </c>
      <c r="J11" s="183"/>
      <c r="K11" s="184"/>
      <c r="L11" s="185"/>
      <c r="M11" s="186">
        <v>1000</v>
      </c>
      <c r="N11" s="148">
        <v>1E-3</v>
      </c>
      <c r="O11" s="148">
        <v>4.0000000000000001E-3</v>
      </c>
      <c r="P11" s="148">
        <v>4.0000000000000002E-4</v>
      </c>
      <c r="Q11" s="191">
        <v>5.0000000000000001E-3</v>
      </c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</row>
    <row r="12" spans="1:63" x14ac:dyDescent="0.25">
      <c r="A12" s="132"/>
      <c r="B12" s="135" t="s">
        <v>71</v>
      </c>
      <c r="C12" s="177">
        <v>89.54</v>
      </c>
      <c r="D12" s="188"/>
      <c r="E12" s="192">
        <v>89.54</v>
      </c>
      <c r="F12" s="180">
        <v>89.54</v>
      </c>
      <c r="G12" s="181">
        <v>52.65</v>
      </c>
      <c r="H12" s="131">
        <v>1050</v>
      </c>
      <c r="I12" s="182">
        <v>0.5</v>
      </c>
      <c r="J12" s="183"/>
      <c r="K12" s="184"/>
      <c r="L12" s="185"/>
      <c r="M12" s="186">
        <v>755</v>
      </c>
      <c r="N12" s="148">
        <v>1E-3</v>
      </c>
      <c r="O12" s="148">
        <v>4.0000000000000001E-3</v>
      </c>
      <c r="P12" s="148">
        <v>4.0000000000000002E-4</v>
      </c>
      <c r="Q12" s="191">
        <v>0.12</v>
      </c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</row>
    <row r="13" spans="1:63" x14ac:dyDescent="0.25">
      <c r="A13" s="132"/>
      <c r="B13" s="135" t="s">
        <v>72</v>
      </c>
      <c r="C13" s="177">
        <v>72.41</v>
      </c>
      <c r="D13" s="188"/>
      <c r="E13" s="192">
        <v>72.41</v>
      </c>
      <c r="F13" s="180">
        <v>72.41</v>
      </c>
      <c r="G13" s="181">
        <v>35.520000000000003</v>
      </c>
      <c r="H13" s="131">
        <v>1050</v>
      </c>
      <c r="I13" s="182">
        <v>2</v>
      </c>
      <c r="J13" s="183"/>
      <c r="K13" s="184"/>
      <c r="L13" s="185"/>
      <c r="M13" s="186">
        <v>620</v>
      </c>
      <c r="N13" s="148">
        <v>1E-3</v>
      </c>
      <c r="O13" s="148">
        <v>4.0000000000000001E-3</v>
      </c>
      <c r="P13" s="148">
        <v>4.0000000000000002E-4</v>
      </c>
      <c r="Q13" s="191">
        <v>0.3</v>
      </c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</row>
    <row r="14" spans="1:63" x14ac:dyDescent="0.25">
      <c r="A14" s="134" t="s">
        <v>10</v>
      </c>
      <c r="B14" s="135" t="s">
        <v>73</v>
      </c>
      <c r="C14" s="177">
        <v>72.41</v>
      </c>
      <c r="D14" s="188"/>
      <c r="E14" s="189">
        <v>72.41</v>
      </c>
      <c r="F14" s="190">
        <v>72.41</v>
      </c>
      <c r="G14" s="181">
        <v>35.520000000000003</v>
      </c>
      <c r="H14" s="131">
        <v>1050</v>
      </c>
      <c r="I14" s="182">
        <v>0.05</v>
      </c>
      <c r="J14" s="183"/>
      <c r="K14" s="184"/>
      <c r="L14" s="185"/>
      <c r="M14" s="186">
        <v>620</v>
      </c>
      <c r="N14" s="148">
        <v>1E-3</v>
      </c>
      <c r="O14" s="148">
        <v>4.0000000000000001E-3</v>
      </c>
      <c r="P14" s="148">
        <v>4.0000000000000002E-4</v>
      </c>
      <c r="Q14" s="191">
        <v>0.3</v>
      </c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</row>
    <row r="15" spans="1:63" x14ac:dyDescent="0.25">
      <c r="A15" s="132"/>
      <c r="B15" s="135" t="s">
        <v>74</v>
      </c>
      <c r="C15" s="177">
        <v>72.41</v>
      </c>
      <c r="D15" s="188"/>
      <c r="E15" s="189">
        <v>72.41</v>
      </c>
      <c r="F15" s="190">
        <v>72.41</v>
      </c>
      <c r="G15" s="181">
        <v>35.520000000000003</v>
      </c>
      <c r="H15" s="131">
        <v>1050</v>
      </c>
      <c r="I15" s="182">
        <v>0.5</v>
      </c>
      <c r="J15" s="183"/>
      <c r="K15" s="184"/>
      <c r="L15" s="185"/>
      <c r="M15" s="186">
        <v>620</v>
      </c>
      <c r="N15" s="148">
        <v>1E-3</v>
      </c>
      <c r="O15" s="148">
        <v>4.0000000000000001E-3</v>
      </c>
      <c r="P15" s="148">
        <v>4.0000000000000002E-4</v>
      </c>
      <c r="Q15" s="191">
        <v>0.3</v>
      </c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</row>
    <row r="16" spans="1:63" x14ac:dyDescent="0.25">
      <c r="A16" s="132"/>
      <c r="B16" s="135" t="s">
        <v>75</v>
      </c>
      <c r="C16" s="177">
        <v>72.41</v>
      </c>
      <c r="D16" s="188"/>
      <c r="E16" s="189">
        <v>72.41</v>
      </c>
      <c r="F16" s="190">
        <v>72.41</v>
      </c>
      <c r="G16" s="181">
        <v>35.520000000000003</v>
      </c>
      <c r="H16" s="131">
        <v>1050</v>
      </c>
      <c r="I16" s="182">
        <v>2</v>
      </c>
      <c r="J16" s="183"/>
      <c r="K16" s="184"/>
      <c r="L16" s="185"/>
      <c r="M16" s="186">
        <v>620</v>
      </c>
      <c r="N16" s="148">
        <v>1E-3</v>
      </c>
      <c r="O16" s="148">
        <v>4.0000000000000001E-3</v>
      </c>
      <c r="P16" s="148">
        <v>4.0000000000000002E-4</v>
      </c>
      <c r="Q16" s="191">
        <v>0.3</v>
      </c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</row>
    <row r="17" spans="1:63" x14ac:dyDescent="0.25">
      <c r="A17" s="134" t="s">
        <v>11</v>
      </c>
      <c r="B17" s="133" t="s">
        <v>76</v>
      </c>
      <c r="C17" s="177">
        <v>154.25</v>
      </c>
      <c r="D17" s="188"/>
      <c r="E17" s="189">
        <v>154.25</v>
      </c>
      <c r="F17" s="190">
        <v>154.25</v>
      </c>
      <c r="G17" s="181">
        <v>117.36</v>
      </c>
      <c r="H17" s="131">
        <v>6000</v>
      </c>
      <c r="I17" s="182">
        <v>5</v>
      </c>
      <c r="J17" s="183"/>
      <c r="K17" s="184"/>
      <c r="L17" s="185"/>
      <c r="M17" s="186">
        <v>4600</v>
      </c>
      <c r="N17" s="148">
        <v>0.02</v>
      </c>
      <c r="O17" s="148">
        <v>1.2E-2</v>
      </c>
      <c r="P17" s="148">
        <v>7.0000000000000001E-3</v>
      </c>
      <c r="Q17" s="191">
        <v>18</v>
      </c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</row>
    <row r="18" spans="1:63" x14ac:dyDescent="0.25">
      <c r="A18" s="134"/>
      <c r="B18" s="133" t="s">
        <v>77</v>
      </c>
      <c r="C18" s="177">
        <v>154.25</v>
      </c>
      <c r="D18" s="188"/>
      <c r="E18" s="189">
        <v>154.25</v>
      </c>
      <c r="F18" s="190">
        <v>154.25</v>
      </c>
      <c r="G18" s="181">
        <v>117.36</v>
      </c>
      <c r="H18" s="131">
        <v>6000</v>
      </c>
      <c r="I18" s="182">
        <v>5</v>
      </c>
      <c r="J18" s="183"/>
      <c r="K18" s="184"/>
      <c r="L18" s="185"/>
      <c r="M18" s="186">
        <v>4600</v>
      </c>
      <c r="N18" s="148">
        <v>0.02</v>
      </c>
      <c r="O18" s="148">
        <v>1.2E-2</v>
      </c>
      <c r="P18" s="148">
        <v>7.0000000000000001E-3</v>
      </c>
      <c r="Q18" s="191">
        <v>18</v>
      </c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</row>
    <row r="19" spans="1:63" x14ac:dyDescent="0.25">
      <c r="A19" s="134"/>
      <c r="B19" s="133" t="s">
        <v>78</v>
      </c>
      <c r="C19" s="177">
        <v>154.25</v>
      </c>
      <c r="D19" s="188"/>
      <c r="E19" s="189">
        <v>154.25</v>
      </c>
      <c r="F19" s="190">
        <v>154.25</v>
      </c>
      <c r="G19" s="181">
        <v>117.36</v>
      </c>
      <c r="H19" s="131">
        <v>6000</v>
      </c>
      <c r="I19" s="182">
        <v>5</v>
      </c>
      <c r="J19" s="183"/>
      <c r="K19" s="184"/>
      <c r="L19" s="185"/>
      <c r="M19" s="186">
        <v>4600</v>
      </c>
      <c r="N19" s="148">
        <v>0.02</v>
      </c>
      <c r="O19" s="148">
        <v>1.2E-2</v>
      </c>
      <c r="P19" s="148">
        <v>7.0000000000000001E-3</v>
      </c>
      <c r="Q19" s="191">
        <v>18</v>
      </c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</row>
    <row r="20" spans="1:63" x14ac:dyDescent="0.25">
      <c r="A20" s="134" t="s">
        <v>12</v>
      </c>
      <c r="B20" s="133" t="s">
        <v>79</v>
      </c>
      <c r="C20" s="177">
        <v>104.42</v>
      </c>
      <c r="D20" s="177">
        <v>74.52</v>
      </c>
      <c r="E20" s="189">
        <v>180.72</v>
      </c>
      <c r="F20" s="190">
        <v>178.94</v>
      </c>
      <c r="G20" s="181">
        <v>143.83000000000001</v>
      </c>
      <c r="H20" s="131">
        <v>7500</v>
      </c>
      <c r="I20" s="182">
        <v>4.4999999999999998E-2</v>
      </c>
      <c r="J20" s="193">
        <v>0.22800000000000001</v>
      </c>
      <c r="K20" s="194">
        <v>0.56300000000000006</v>
      </c>
      <c r="L20" s="195">
        <v>0.66074600355239776</v>
      </c>
      <c r="M20" s="186">
        <v>4450</v>
      </c>
      <c r="N20" s="148">
        <v>0.02</v>
      </c>
      <c r="O20" s="148">
        <v>1.2E-2</v>
      </c>
      <c r="P20" s="148">
        <v>8.0000000000000002E-3</v>
      </c>
      <c r="Q20" s="191">
        <v>0.1</v>
      </c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</row>
    <row r="21" spans="1:63" x14ac:dyDescent="0.25">
      <c r="A21" s="134"/>
      <c r="B21" s="133" t="s">
        <v>80</v>
      </c>
      <c r="C21" s="177">
        <v>113.13</v>
      </c>
      <c r="D21" s="177">
        <v>67.59</v>
      </c>
      <c r="E21" s="189">
        <v>180.72</v>
      </c>
      <c r="F21" s="190">
        <v>180.72</v>
      </c>
      <c r="G21" s="181">
        <v>143.83000000000001</v>
      </c>
      <c r="H21" s="131">
        <v>7500</v>
      </c>
      <c r="I21" s="182">
        <v>0.6</v>
      </c>
      <c r="J21" s="193">
        <v>0.27500000000000002</v>
      </c>
      <c r="K21" s="194">
        <v>0.36199999999999999</v>
      </c>
      <c r="L21" s="195">
        <v>1</v>
      </c>
      <c r="M21" s="186">
        <v>5000</v>
      </c>
      <c r="N21" s="148">
        <v>0.02</v>
      </c>
      <c r="O21" s="148">
        <v>1.2E-2</v>
      </c>
      <c r="P21" s="148">
        <v>8.0000000000000002E-3</v>
      </c>
      <c r="Q21" s="191">
        <v>1</v>
      </c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</row>
    <row r="22" spans="1:63" x14ac:dyDescent="0.25">
      <c r="A22" s="134"/>
      <c r="B22" s="133" t="s">
        <v>81</v>
      </c>
      <c r="C22" s="177">
        <v>69.510000000000005</v>
      </c>
      <c r="D22" s="177">
        <v>88.74</v>
      </c>
      <c r="E22" s="192">
        <v>158.25</v>
      </c>
      <c r="F22" s="180">
        <v>158.25</v>
      </c>
      <c r="G22" s="181">
        <v>121.36</v>
      </c>
      <c r="H22" s="131">
        <v>7500</v>
      </c>
      <c r="I22" s="182">
        <v>2</v>
      </c>
      <c r="J22" s="193">
        <v>0.17</v>
      </c>
      <c r="K22" s="194">
        <v>0.53</v>
      </c>
      <c r="L22" s="195">
        <v>0.81132075471698095</v>
      </c>
      <c r="M22" s="186">
        <v>3200</v>
      </c>
      <c r="N22" s="148">
        <v>0.02</v>
      </c>
      <c r="O22" s="148">
        <v>1.2E-2</v>
      </c>
      <c r="P22" s="148">
        <v>8.0000000000000002E-3</v>
      </c>
      <c r="Q22" s="191">
        <v>3</v>
      </c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</row>
    <row r="23" spans="1:63" x14ac:dyDescent="0.25">
      <c r="A23" s="134" t="s">
        <v>82</v>
      </c>
      <c r="B23" s="133" t="s">
        <v>83</v>
      </c>
      <c r="C23" s="196"/>
      <c r="D23" s="177">
        <v>54.73</v>
      </c>
      <c r="E23" s="189">
        <v>54.73</v>
      </c>
      <c r="F23" s="196"/>
      <c r="G23" s="181">
        <v>17.84</v>
      </c>
      <c r="H23" s="136"/>
      <c r="I23" s="197"/>
      <c r="J23" s="183"/>
      <c r="K23" s="184"/>
      <c r="L23" s="185"/>
      <c r="M23" s="198"/>
      <c r="N23" s="199"/>
      <c r="O23" s="200"/>
      <c r="P23" s="165"/>
      <c r="Q23" s="201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</row>
    <row r="24" spans="1:63" x14ac:dyDescent="0.25">
      <c r="A24" s="134"/>
      <c r="B24" s="133" t="s">
        <v>84</v>
      </c>
      <c r="C24" s="196"/>
      <c r="D24" s="177">
        <v>54.73</v>
      </c>
      <c r="E24" s="189">
        <v>54.73</v>
      </c>
      <c r="F24" s="196"/>
      <c r="G24" s="181">
        <v>17.84</v>
      </c>
      <c r="H24" s="136"/>
      <c r="I24" s="197"/>
      <c r="J24" s="183"/>
      <c r="K24" s="184"/>
      <c r="L24" s="185"/>
      <c r="M24" s="198"/>
      <c r="N24" s="202"/>
      <c r="O24" s="200"/>
      <c r="P24" s="165"/>
      <c r="Q24" s="201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</row>
    <row r="25" spans="1:63" x14ac:dyDescent="0.25">
      <c r="A25" s="134"/>
      <c r="B25" s="133" t="s">
        <v>85</v>
      </c>
      <c r="C25" s="196"/>
      <c r="D25" s="177">
        <v>54.73</v>
      </c>
      <c r="E25" s="189">
        <v>54.73</v>
      </c>
      <c r="F25" s="196"/>
      <c r="G25" s="181">
        <v>17.84</v>
      </c>
      <c r="H25" s="136"/>
      <c r="I25" s="197"/>
      <c r="J25" s="183"/>
      <c r="K25" s="184"/>
      <c r="L25" s="185"/>
      <c r="M25" s="198"/>
      <c r="N25" s="202"/>
      <c r="O25" s="200"/>
      <c r="P25" s="165"/>
      <c r="Q25" s="201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</row>
    <row r="26" spans="1:63" x14ac:dyDescent="0.25">
      <c r="A26" s="134" t="s">
        <v>14</v>
      </c>
      <c r="B26" s="135" t="s">
        <v>86</v>
      </c>
      <c r="C26" s="177">
        <v>165.51</v>
      </c>
      <c r="D26" s="177">
        <v>32.35</v>
      </c>
      <c r="E26" s="189">
        <v>197.85999999999999</v>
      </c>
      <c r="F26" s="190">
        <v>197.85999999999999</v>
      </c>
      <c r="G26" s="181">
        <v>160.97</v>
      </c>
      <c r="H26" s="131">
        <v>7000</v>
      </c>
      <c r="I26" s="182">
        <v>0.05</v>
      </c>
      <c r="J26" s="193">
        <v>0.34</v>
      </c>
      <c r="K26" s="194">
        <v>0.44</v>
      </c>
      <c r="L26" s="195">
        <v>0</v>
      </c>
      <c r="M26" s="186">
        <v>6500</v>
      </c>
      <c r="N26" s="148">
        <v>0.02</v>
      </c>
      <c r="O26" s="148">
        <v>1.2E-2</v>
      </c>
      <c r="P26" s="148">
        <v>8.0000000000000002E-3</v>
      </c>
      <c r="Q26" s="191">
        <v>0.12</v>
      </c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</row>
    <row r="27" spans="1:63" x14ac:dyDescent="0.25">
      <c r="A27" s="132"/>
      <c r="B27" s="135" t="s">
        <v>87</v>
      </c>
      <c r="C27" s="177">
        <v>96.87</v>
      </c>
      <c r="D27" s="177">
        <v>14.18</v>
      </c>
      <c r="E27" s="189">
        <v>111.05000000000001</v>
      </c>
      <c r="F27" s="203">
        <v>111.05000000000001</v>
      </c>
      <c r="G27" s="181">
        <v>74.16</v>
      </c>
      <c r="H27" s="131">
        <v>7000</v>
      </c>
      <c r="I27" s="182">
        <v>1</v>
      </c>
      <c r="J27" s="193">
        <v>0.4</v>
      </c>
      <c r="K27" s="194">
        <v>0.42</v>
      </c>
      <c r="L27" s="195">
        <v>0.27119047619047615</v>
      </c>
      <c r="M27" s="186">
        <v>3800</v>
      </c>
      <c r="N27" s="148">
        <v>0.02</v>
      </c>
      <c r="O27" s="148">
        <v>1.2E-2</v>
      </c>
      <c r="P27" s="148">
        <v>8.0000000000000002E-3</v>
      </c>
      <c r="Q27" s="191">
        <v>2</v>
      </c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</row>
    <row r="28" spans="1:63" x14ac:dyDescent="0.25">
      <c r="A28" s="132"/>
      <c r="B28" s="135" t="s">
        <v>88</v>
      </c>
      <c r="C28" s="177">
        <v>81.63</v>
      </c>
      <c r="D28" s="177">
        <v>9.67</v>
      </c>
      <c r="E28" s="189">
        <v>91.3</v>
      </c>
      <c r="F28" s="190">
        <v>91.3</v>
      </c>
      <c r="G28" s="181">
        <v>54.41</v>
      </c>
      <c r="H28" s="131">
        <v>7000</v>
      </c>
      <c r="I28" s="182">
        <v>2</v>
      </c>
      <c r="J28" s="193">
        <v>0.4</v>
      </c>
      <c r="K28" s="194">
        <v>0.42</v>
      </c>
      <c r="L28" s="195">
        <v>0.3371904761904761</v>
      </c>
      <c r="M28" s="186">
        <v>3000</v>
      </c>
      <c r="N28" s="148">
        <v>0.02</v>
      </c>
      <c r="O28" s="148">
        <v>1.2E-2</v>
      </c>
      <c r="P28" s="148">
        <v>8.0000000000000002E-3</v>
      </c>
      <c r="Q28" s="191">
        <v>6</v>
      </c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18"/>
    </row>
    <row r="29" spans="1:63" x14ac:dyDescent="0.25">
      <c r="A29" s="134" t="s">
        <v>15</v>
      </c>
      <c r="B29" s="135" t="s">
        <v>89</v>
      </c>
      <c r="C29" s="177">
        <v>105.07</v>
      </c>
      <c r="D29" s="188"/>
      <c r="E29" s="189">
        <v>105.07</v>
      </c>
      <c r="F29" s="190">
        <v>105.07</v>
      </c>
      <c r="G29" s="181">
        <v>68.180000000000007</v>
      </c>
      <c r="H29" s="131">
        <v>7500</v>
      </c>
      <c r="I29" s="182">
        <v>0</v>
      </c>
      <c r="J29" s="193">
        <v>0.4</v>
      </c>
      <c r="K29" s="194">
        <v>0.42</v>
      </c>
      <c r="L29" s="195">
        <v>0</v>
      </c>
      <c r="M29" s="186">
        <v>4800</v>
      </c>
      <c r="N29" s="148">
        <v>0.02</v>
      </c>
      <c r="O29" s="148">
        <v>1.2E-2</v>
      </c>
      <c r="P29" s="148">
        <v>8.0000000000000002E-3</v>
      </c>
      <c r="Q29" s="191">
        <v>3</v>
      </c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</row>
    <row r="30" spans="1:63" x14ac:dyDescent="0.25">
      <c r="A30" s="132"/>
      <c r="B30" s="135" t="s">
        <v>90</v>
      </c>
      <c r="C30" s="177">
        <v>105.07</v>
      </c>
      <c r="D30" s="188"/>
      <c r="E30" s="189">
        <v>105.07</v>
      </c>
      <c r="F30" s="190">
        <v>105.07</v>
      </c>
      <c r="G30" s="181">
        <v>68.180000000000007</v>
      </c>
      <c r="H30" s="131">
        <v>7500</v>
      </c>
      <c r="I30" s="182">
        <v>1</v>
      </c>
      <c r="J30" s="193">
        <v>0.4</v>
      </c>
      <c r="K30" s="194">
        <v>0.42</v>
      </c>
      <c r="L30" s="195">
        <v>0.27119047619047609</v>
      </c>
      <c r="M30" s="186">
        <v>4800</v>
      </c>
      <c r="N30" s="148">
        <v>0.02</v>
      </c>
      <c r="O30" s="148">
        <v>1.2E-2</v>
      </c>
      <c r="P30" s="148">
        <v>8.0000000000000002E-3</v>
      </c>
      <c r="Q30" s="191">
        <v>3</v>
      </c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18"/>
    </row>
    <row r="31" spans="1:63" x14ac:dyDescent="0.25">
      <c r="A31" s="132"/>
      <c r="B31" s="135" t="s">
        <v>91</v>
      </c>
      <c r="C31" s="177">
        <v>80.430000000000007</v>
      </c>
      <c r="D31" s="188"/>
      <c r="E31" s="189">
        <v>80.430000000000007</v>
      </c>
      <c r="F31" s="190">
        <v>80.430000000000007</v>
      </c>
      <c r="G31" s="181">
        <v>43.54</v>
      </c>
      <c r="H31" s="131">
        <v>8000</v>
      </c>
      <c r="I31" s="182">
        <v>2</v>
      </c>
      <c r="J31" s="193">
        <v>0.4</v>
      </c>
      <c r="K31" s="194">
        <v>0.42</v>
      </c>
      <c r="L31" s="195">
        <v>0.33719047619047615</v>
      </c>
      <c r="M31" s="186">
        <v>4500</v>
      </c>
      <c r="N31" s="148">
        <v>0.02</v>
      </c>
      <c r="O31" s="148">
        <v>1.2E-2</v>
      </c>
      <c r="P31" s="148">
        <v>8.0000000000000002E-3</v>
      </c>
      <c r="Q31" s="191">
        <v>5</v>
      </c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</row>
    <row r="32" spans="1:63" x14ac:dyDescent="0.25">
      <c r="A32" s="134" t="s">
        <v>92</v>
      </c>
      <c r="B32" s="133" t="s">
        <v>93</v>
      </c>
      <c r="C32" s="177">
        <v>70.989999999999995</v>
      </c>
      <c r="D32" s="188"/>
      <c r="E32" s="189">
        <v>70.989999999999995</v>
      </c>
      <c r="F32" s="190">
        <v>70.989999999999995</v>
      </c>
      <c r="G32" s="181">
        <v>34.1</v>
      </c>
      <c r="H32" s="131">
        <v>6000</v>
      </c>
      <c r="I32" s="182">
        <v>0.05</v>
      </c>
      <c r="J32" s="183"/>
      <c r="K32" s="184"/>
      <c r="L32" s="185"/>
      <c r="M32" s="186">
        <v>2500</v>
      </c>
      <c r="N32" s="148">
        <v>1.9199999999999998E-2</v>
      </c>
      <c r="O32" s="148">
        <v>1.2E-2</v>
      </c>
      <c r="P32" s="148">
        <v>8.0000000000000002E-3</v>
      </c>
      <c r="Q32" s="191">
        <v>0.1</v>
      </c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118"/>
      <c r="BJ32" s="118"/>
      <c r="BK32" s="118"/>
    </row>
    <row r="33" spans="1:63" x14ac:dyDescent="0.25">
      <c r="A33" s="132"/>
      <c r="B33" s="133" t="s">
        <v>94</v>
      </c>
      <c r="C33" s="177">
        <v>61.35</v>
      </c>
      <c r="D33" s="188"/>
      <c r="E33" s="189">
        <v>61.35</v>
      </c>
      <c r="F33" s="190">
        <v>61.35</v>
      </c>
      <c r="G33" s="181">
        <v>24.46</v>
      </c>
      <c r="H33" s="131">
        <v>6000</v>
      </c>
      <c r="I33" s="182">
        <v>1</v>
      </c>
      <c r="J33" s="183"/>
      <c r="K33" s="184"/>
      <c r="L33" s="185"/>
      <c r="M33" s="186">
        <v>2200</v>
      </c>
      <c r="N33" s="148">
        <v>1.9090909090909092E-2</v>
      </c>
      <c r="O33" s="148">
        <v>1.2E-2</v>
      </c>
      <c r="P33" s="148">
        <v>8.0000000000000002E-3</v>
      </c>
      <c r="Q33" s="191">
        <v>1.5</v>
      </c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</row>
    <row r="34" spans="1:63" x14ac:dyDescent="0.25">
      <c r="A34" s="132"/>
      <c r="B34" s="133" t="s">
        <v>95</v>
      </c>
      <c r="C34" s="177">
        <v>54.21</v>
      </c>
      <c r="D34" s="188"/>
      <c r="E34" s="192">
        <v>54.21</v>
      </c>
      <c r="F34" s="203">
        <v>54.21</v>
      </c>
      <c r="G34" s="181">
        <v>17.32</v>
      </c>
      <c r="H34" s="131">
        <v>6000</v>
      </c>
      <c r="I34" s="182">
        <v>5</v>
      </c>
      <c r="J34" s="183"/>
      <c r="K34" s="184"/>
      <c r="L34" s="185"/>
      <c r="M34" s="186">
        <v>2000</v>
      </c>
      <c r="N34" s="148">
        <v>1.8947368421052633E-2</v>
      </c>
      <c r="O34" s="148">
        <v>1.2E-2</v>
      </c>
      <c r="P34" s="148">
        <v>8.0000000000000002E-3</v>
      </c>
      <c r="Q34" s="191">
        <v>5</v>
      </c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</row>
    <row r="35" spans="1:63" x14ac:dyDescent="0.25">
      <c r="A35" s="137" t="s">
        <v>96</v>
      </c>
      <c r="B35" s="133" t="s">
        <v>97</v>
      </c>
      <c r="C35" s="177">
        <v>69.930000000000007</v>
      </c>
      <c r="D35" s="188"/>
      <c r="E35" s="189">
        <v>69.930000000000007</v>
      </c>
      <c r="F35" s="190">
        <v>69.930000000000007</v>
      </c>
      <c r="G35" s="181">
        <v>33.04</v>
      </c>
      <c r="H35" s="131">
        <v>6000</v>
      </c>
      <c r="I35" s="182">
        <v>0.05</v>
      </c>
      <c r="J35" s="183"/>
      <c r="K35" s="184"/>
      <c r="L35" s="185"/>
      <c r="M35" s="186">
        <v>3000</v>
      </c>
      <c r="N35" s="148">
        <v>0.02</v>
      </c>
      <c r="O35" s="148">
        <v>4.0000000000000001E-3</v>
      </c>
      <c r="P35" s="148">
        <v>3.0000000000000001E-3</v>
      </c>
      <c r="Q35" s="191">
        <v>0.01</v>
      </c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</row>
    <row r="36" spans="1:63" x14ac:dyDescent="0.25">
      <c r="A36" s="132"/>
      <c r="B36" s="133" t="s">
        <v>98</v>
      </c>
      <c r="C36" s="177">
        <v>53.8</v>
      </c>
      <c r="D36" s="188"/>
      <c r="E36" s="189">
        <v>53.8</v>
      </c>
      <c r="F36" s="190">
        <v>53.8</v>
      </c>
      <c r="G36" s="181">
        <v>16.91</v>
      </c>
      <c r="H36" s="131">
        <v>6000</v>
      </c>
      <c r="I36" s="182">
        <v>1</v>
      </c>
      <c r="J36" s="183"/>
      <c r="K36" s="184"/>
      <c r="L36" s="185"/>
      <c r="M36" s="186">
        <v>2300</v>
      </c>
      <c r="N36" s="148">
        <v>0.02</v>
      </c>
      <c r="O36" s="148">
        <v>4.0000000000000001E-3</v>
      </c>
      <c r="P36" s="148">
        <v>3.0000000000000001E-3</v>
      </c>
      <c r="Q36" s="191">
        <v>0.2</v>
      </c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</row>
    <row r="37" spans="1:63" x14ac:dyDescent="0.25">
      <c r="A37" s="132"/>
      <c r="B37" s="133" t="s">
        <v>99</v>
      </c>
      <c r="C37" s="177">
        <v>49.2</v>
      </c>
      <c r="D37" s="188"/>
      <c r="E37" s="189">
        <v>49.2</v>
      </c>
      <c r="F37" s="203">
        <v>49.2</v>
      </c>
      <c r="G37" s="181">
        <v>12.31</v>
      </c>
      <c r="H37" s="131">
        <v>6000</v>
      </c>
      <c r="I37" s="182">
        <v>5</v>
      </c>
      <c r="J37" s="183"/>
      <c r="K37" s="184"/>
      <c r="L37" s="185"/>
      <c r="M37" s="186">
        <v>2100</v>
      </c>
      <c r="N37" s="148">
        <v>0.02</v>
      </c>
      <c r="O37" s="148">
        <v>4.0000000000000001E-3</v>
      </c>
      <c r="P37" s="148">
        <v>3.0000000000000001E-3</v>
      </c>
      <c r="Q37" s="191">
        <v>1</v>
      </c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</row>
    <row r="38" spans="1:63" x14ac:dyDescent="0.25">
      <c r="A38" s="134" t="s">
        <v>18</v>
      </c>
      <c r="B38" s="133" t="s">
        <v>100</v>
      </c>
      <c r="C38" s="204"/>
      <c r="D38" s="188"/>
      <c r="E38" s="205"/>
      <c r="F38" s="206"/>
      <c r="G38" s="207"/>
      <c r="H38" s="136"/>
      <c r="I38" s="197"/>
      <c r="J38" s="183"/>
      <c r="K38" s="184"/>
      <c r="L38" s="185"/>
      <c r="M38" s="198"/>
      <c r="N38" s="208"/>
      <c r="O38" s="200"/>
      <c r="P38" s="165"/>
      <c r="Q38" s="201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</row>
    <row r="39" spans="1:63" x14ac:dyDescent="0.25">
      <c r="A39" s="132"/>
      <c r="B39" s="133" t="s">
        <v>101</v>
      </c>
      <c r="C39" s="177">
        <v>62.59</v>
      </c>
      <c r="D39" s="188"/>
      <c r="E39" s="189">
        <v>62.59</v>
      </c>
      <c r="F39" s="190">
        <v>62.59</v>
      </c>
      <c r="G39" s="181">
        <v>25.7</v>
      </c>
      <c r="H39" s="131">
        <v>6000</v>
      </c>
      <c r="I39" s="182">
        <v>0.5</v>
      </c>
      <c r="J39" s="193">
        <v>0</v>
      </c>
      <c r="K39" s="194">
        <v>0.66</v>
      </c>
      <c r="L39" s="209"/>
      <c r="M39" s="186">
        <v>2500</v>
      </c>
      <c r="N39" s="148">
        <v>1.9E-2</v>
      </c>
      <c r="O39" s="148">
        <v>1.2E-2</v>
      </c>
      <c r="P39" s="148">
        <v>8.0000000000000002E-3</v>
      </c>
      <c r="Q39" s="191">
        <v>1.5</v>
      </c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</row>
    <row r="40" spans="1:63" ht="15.75" thickBot="1" x14ac:dyDescent="0.3">
      <c r="A40" s="138"/>
      <c r="B40" s="139" t="s">
        <v>102</v>
      </c>
      <c r="C40" s="210">
        <v>60.09</v>
      </c>
      <c r="D40" s="211"/>
      <c r="E40" s="212">
        <v>60.09</v>
      </c>
      <c r="F40" s="213">
        <v>60.09</v>
      </c>
      <c r="G40" s="214">
        <v>23.2</v>
      </c>
      <c r="H40" s="140">
        <v>6000</v>
      </c>
      <c r="I40" s="215">
        <v>2</v>
      </c>
      <c r="J40" s="193">
        <v>0</v>
      </c>
      <c r="K40" s="194">
        <v>0.66</v>
      </c>
      <c r="L40" s="216"/>
      <c r="M40" s="217">
        <v>2400</v>
      </c>
      <c r="N40" s="148">
        <v>1.9E-2</v>
      </c>
      <c r="O40" s="148">
        <v>1.2E-2</v>
      </c>
      <c r="P40" s="148">
        <v>8.0000000000000002E-3</v>
      </c>
      <c r="Q40" s="191">
        <v>5</v>
      </c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</row>
    <row r="41" spans="1:63" x14ac:dyDescent="0.25">
      <c r="A41" s="141" t="s">
        <v>103</v>
      </c>
      <c r="B41" s="142" t="s">
        <v>104</v>
      </c>
      <c r="C41" s="218">
        <v>119.41</v>
      </c>
      <c r="D41" s="219">
        <v>53.23</v>
      </c>
      <c r="E41" s="220">
        <v>172.64</v>
      </c>
      <c r="F41" s="221">
        <v>172.64</v>
      </c>
      <c r="G41" s="222">
        <v>135.75</v>
      </c>
      <c r="H41" s="143">
        <v>3800</v>
      </c>
      <c r="I41" s="223">
        <v>5.0000000000000001E-3</v>
      </c>
      <c r="J41" s="224">
        <v>0.27</v>
      </c>
      <c r="K41" s="225">
        <v>0.63</v>
      </c>
      <c r="L41" s="226"/>
      <c r="M41" s="144">
        <v>2500</v>
      </c>
      <c r="N41" s="227">
        <v>15</v>
      </c>
      <c r="O41" s="145">
        <v>3.78E-2</v>
      </c>
      <c r="P41" s="164"/>
      <c r="Q41" s="228">
        <v>0</v>
      </c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</row>
    <row r="42" spans="1:63" x14ac:dyDescent="0.25">
      <c r="A42" s="132"/>
      <c r="B42" s="135" t="s">
        <v>105</v>
      </c>
      <c r="C42" s="229">
        <v>57.34</v>
      </c>
      <c r="D42" s="177">
        <v>52.57</v>
      </c>
      <c r="E42" s="189">
        <v>109.91</v>
      </c>
      <c r="F42" s="190">
        <v>109.91</v>
      </c>
      <c r="G42" s="181">
        <v>73.02</v>
      </c>
      <c r="H42" s="131">
        <v>3800</v>
      </c>
      <c r="I42" s="230">
        <v>0.5</v>
      </c>
      <c r="J42" s="193">
        <v>0.38</v>
      </c>
      <c r="K42" s="194">
        <v>0.47</v>
      </c>
      <c r="L42" s="209"/>
      <c r="M42" s="147">
        <v>1000</v>
      </c>
      <c r="N42" s="231">
        <v>9</v>
      </c>
      <c r="O42" s="148">
        <v>4.9200000000000001E-2</v>
      </c>
      <c r="P42" s="165"/>
      <c r="Q42" s="230">
        <v>0.5</v>
      </c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  <c r="BI42" s="118"/>
      <c r="BJ42" s="118"/>
      <c r="BK42" s="118"/>
    </row>
    <row r="43" spans="1:63" x14ac:dyDescent="0.25">
      <c r="A43" s="132"/>
      <c r="B43" s="135" t="s">
        <v>106</v>
      </c>
      <c r="C43" s="229">
        <v>37.44</v>
      </c>
      <c r="D43" s="177">
        <v>37.53</v>
      </c>
      <c r="E43" s="189">
        <v>74.97</v>
      </c>
      <c r="F43" s="206"/>
      <c r="G43" s="181">
        <v>38.08</v>
      </c>
      <c r="H43" s="131">
        <v>3800</v>
      </c>
      <c r="I43" s="232">
        <v>3</v>
      </c>
      <c r="J43" s="193">
        <v>0.4</v>
      </c>
      <c r="K43" s="194">
        <v>0.42</v>
      </c>
      <c r="L43" s="209"/>
      <c r="M43" s="147">
        <v>600</v>
      </c>
      <c r="N43" s="231">
        <v>8</v>
      </c>
      <c r="O43" s="148">
        <v>6.5666666666666665E-2</v>
      </c>
      <c r="P43" s="165"/>
      <c r="Q43" s="230">
        <v>2</v>
      </c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  <c r="BB43" s="118"/>
      <c r="BC43" s="118"/>
      <c r="BD43" s="118"/>
      <c r="BE43" s="118"/>
      <c r="BF43" s="118"/>
      <c r="BG43" s="118"/>
      <c r="BH43" s="118"/>
      <c r="BI43" s="118"/>
      <c r="BJ43" s="118"/>
      <c r="BK43" s="118"/>
    </row>
    <row r="44" spans="1:63" ht="15.75" thickBot="1" x14ac:dyDescent="0.3">
      <c r="A44" s="149"/>
      <c r="B44" s="150" t="s">
        <v>107</v>
      </c>
      <c r="C44" s="233">
        <v>31.94</v>
      </c>
      <c r="D44" s="234">
        <v>33.11</v>
      </c>
      <c r="E44" s="235">
        <v>65.05</v>
      </c>
      <c r="F44" s="236"/>
      <c r="G44" s="237">
        <v>28.16</v>
      </c>
      <c r="H44" s="151">
        <v>3800</v>
      </c>
      <c r="I44" s="238">
        <v>10</v>
      </c>
      <c r="J44" s="239">
        <v>0.44</v>
      </c>
      <c r="K44" s="240">
        <v>0.42</v>
      </c>
      <c r="L44" s="241"/>
      <c r="M44" s="152">
        <v>550</v>
      </c>
      <c r="N44" s="242">
        <v>7</v>
      </c>
      <c r="O44" s="153">
        <v>6.3363636363636372E-2</v>
      </c>
      <c r="P44" s="166"/>
      <c r="Q44" s="243">
        <v>3</v>
      </c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  <c r="BH44" s="118"/>
      <c r="BI44" s="118"/>
      <c r="BJ44" s="118"/>
      <c r="BK44" s="118"/>
    </row>
    <row r="45" spans="1:63" x14ac:dyDescent="0.25">
      <c r="A45" s="141" t="s">
        <v>108</v>
      </c>
      <c r="B45" s="142" t="s">
        <v>109</v>
      </c>
      <c r="C45" s="244">
        <v>76.040000000000006</v>
      </c>
      <c r="D45" s="219">
        <v>53.23</v>
      </c>
      <c r="E45" s="220">
        <v>129.27000000000001</v>
      </c>
      <c r="F45" s="221">
        <v>129.27000000000001</v>
      </c>
      <c r="G45" s="222">
        <v>92.38</v>
      </c>
      <c r="H45" s="143">
        <v>6500</v>
      </c>
      <c r="I45" s="223">
        <v>5.0000000000000001E-3</v>
      </c>
      <c r="J45" s="224">
        <v>0.27</v>
      </c>
      <c r="K45" s="225">
        <v>0.63</v>
      </c>
      <c r="L45" s="226"/>
      <c r="M45" s="144">
        <v>2500</v>
      </c>
      <c r="N45" s="227">
        <v>15</v>
      </c>
      <c r="O45" s="145">
        <v>5.3999999999999999E-2</v>
      </c>
      <c r="P45" s="164"/>
      <c r="Q45" s="228">
        <v>0</v>
      </c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18"/>
      <c r="BC45" s="118"/>
      <c r="BD45" s="118"/>
      <c r="BE45" s="118"/>
      <c r="BF45" s="118"/>
      <c r="BG45" s="118"/>
      <c r="BH45" s="118"/>
      <c r="BI45" s="118"/>
      <c r="BJ45" s="118"/>
      <c r="BK45" s="118"/>
    </row>
    <row r="46" spans="1:63" x14ac:dyDescent="0.25">
      <c r="A46" s="132"/>
      <c r="B46" s="135" t="s">
        <v>110</v>
      </c>
      <c r="C46" s="245">
        <v>37.26</v>
      </c>
      <c r="D46" s="177">
        <v>52.57</v>
      </c>
      <c r="E46" s="189">
        <v>89.83</v>
      </c>
      <c r="F46" s="190">
        <v>89.83</v>
      </c>
      <c r="G46" s="181">
        <v>52.94</v>
      </c>
      <c r="H46" s="131">
        <v>6500</v>
      </c>
      <c r="I46" s="230">
        <v>0.5</v>
      </c>
      <c r="J46" s="193">
        <v>0.38</v>
      </c>
      <c r="K46" s="194">
        <v>0.47</v>
      </c>
      <c r="L46" s="209"/>
      <c r="M46" s="147">
        <v>1000</v>
      </c>
      <c r="N46" s="231">
        <v>9</v>
      </c>
      <c r="O46" s="148">
        <v>7.350000000000001E-2</v>
      </c>
      <c r="P46" s="165"/>
      <c r="Q46" s="230">
        <v>0.5</v>
      </c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118"/>
      <c r="BJ46" s="118"/>
      <c r="BK46" s="118"/>
    </row>
    <row r="47" spans="1:63" x14ac:dyDescent="0.25">
      <c r="A47" s="132"/>
      <c r="B47" s="135" t="s">
        <v>111</v>
      </c>
      <c r="C47" s="245">
        <v>25.21</v>
      </c>
      <c r="D47" s="177">
        <v>37.53</v>
      </c>
      <c r="E47" s="189">
        <v>62.74</v>
      </c>
      <c r="F47" s="206"/>
      <c r="G47" s="181">
        <v>25.85</v>
      </c>
      <c r="H47" s="131">
        <v>6500</v>
      </c>
      <c r="I47" s="230">
        <v>3</v>
      </c>
      <c r="J47" s="193">
        <v>0.4</v>
      </c>
      <c r="K47" s="194">
        <v>0.42</v>
      </c>
      <c r="L47" s="209"/>
      <c r="M47" s="147">
        <v>600</v>
      </c>
      <c r="N47" s="231">
        <v>8</v>
      </c>
      <c r="O47" s="148">
        <v>0.10166666666666667</v>
      </c>
      <c r="P47" s="165"/>
      <c r="Q47" s="230">
        <v>2</v>
      </c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18"/>
      <c r="BB47" s="118"/>
      <c r="BC47" s="118"/>
      <c r="BD47" s="118"/>
      <c r="BE47" s="118"/>
      <c r="BF47" s="118"/>
      <c r="BG47" s="118"/>
      <c r="BH47" s="118"/>
      <c r="BI47" s="118"/>
      <c r="BJ47" s="118"/>
      <c r="BK47" s="118"/>
    </row>
    <row r="48" spans="1:63" ht="15.75" thickBot="1" x14ac:dyDescent="0.3">
      <c r="A48" s="149"/>
      <c r="B48" s="150" t="s">
        <v>112</v>
      </c>
      <c r="C48" s="246">
        <v>21.58</v>
      </c>
      <c r="D48" s="234">
        <v>33.11</v>
      </c>
      <c r="E48" s="235">
        <v>54.69</v>
      </c>
      <c r="F48" s="236"/>
      <c r="G48" s="237">
        <v>17.8</v>
      </c>
      <c r="H48" s="151">
        <v>6500</v>
      </c>
      <c r="I48" s="238">
        <v>10</v>
      </c>
      <c r="J48" s="239">
        <v>0.44</v>
      </c>
      <c r="K48" s="240">
        <v>0.42</v>
      </c>
      <c r="L48" s="241"/>
      <c r="M48" s="152">
        <v>550</v>
      </c>
      <c r="N48" s="242">
        <v>7</v>
      </c>
      <c r="O48" s="153">
        <v>9.7727272727272732E-2</v>
      </c>
      <c r="P48" s="166"/>
      <c r="Q48" s="243">
        <v>3</v>
      </c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  <c r="BI48" s="118"/>
      <c r="BJ48" s="118"/>
      <c r="BK48" s="118"/>
    </row>
    <row r="50" spans="2:63" x14ac:dyDescent="0.25">
      <c r="B50" s="154"/>
      <c r="C50" s="118" t="s">
        <v>113</v>
      </c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</row>
    <row r="51" spans="2:63" x14ac:dyDescent="0.25">
      <c r="B51"/>
      <c r="C51"/>
      <c r="D51"/>
      <c r="E51"/>
      <c r="F51"/>
      <c r="G51"/>
      <c r="H51"/>
      <c r="M51"/>
      <c r="N51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  <c r="BI51" s="118"/>
      <c r="BJ51" s="118"/>
      <c r="BK51" s="118"/>
    </row>
    <row r="52" spans="2:63" x14ac:dyDescent="0.25">
      <c r="B52"/>
      <c r="C52"/>
      <c r="D52"/>
      <c r="E52"/>
      <c r="F52"/>
      <c r="G52"/>
      <c r="H52"/>
      <c r="M52"/>
      <c r="N52"/>
      <c r="O52" s="155"/>
      <c r="P52" s="155"/>
      <c r="Q52" s="155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</row>
    <row r="53" spans="2:63" x14ac:dyDescent="0.25">
      <c r="B53"/>
      <c r="C53"/>
      <c r="D53"/>
      <c r="E53"/>
      <c r="F53"/>
      <c r="G53"/>
      <c r="H53"/>
      <c r="M53"/>
      <c r="N53"/>
      <c r="O53" s="155"/>
      <c r="P53" s="155"/>
      <c r="Q53" s="155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8"/>
    </row>
    <row r="54" spans="2:63" x14ac:dyDescent="0.25">
      <c r="B54"/>
      <c r="C54"/>
      <c r="D54"/>
      <c r="E54"/>
      <c r="F54"/>
      <c r="G54"/>
      <c r="H54"/>
      <c r="M54"/>
      <c r="N54"/>
    </row>
    <row r="77" spans="9:63" x14ac:dyDescent="0.25">
      <c r="I77" s="156"/>
      <c r="J77" s="156"/>
      <c r="K77" s="156"/>
      <c r="L77" s="156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Q77" s="118"/>
      <c r="AR77" s="118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/>
      <c r="BD77" s="118"/>
      <c r="BE77" s="118"/>
      <c r="BF77" s="118"/>
      <c r="BG77" s="118"/>
      <c r="BH77" s="118"/>
      <c r="BI77" s="118"/>
      <c r="BJ77" s="118"/>
      <c r="BK77" s="118"/>
    </row>
    <row r="78" spans="9:63" x14ac:dyDescent="0.25">
      <c r="I78" s="156"/>
      <c r="J78" s="156"/>
      <c r="K78" s="156"/>
      <c r="L78" s="156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  <c r="AS78" s="118"/>
      <c r="AT78" s="118"/>
      <c r="AU78" s="118"/>
      <c r="AV78" s="118"/>
      <c r="AW78" s="118"/>
      <c r="AX78" s="118"/>
      <c r="AY78" s="118"/>
      <c r="AZ78" s="118"/>
      <c r="BA78" s="118"/>
      <c r="BB78" s="118"/>
      <c r="BC78" s="118"/>
      <c r="BD78" s="118"/>
      <c r="BE78" s="118"/>
      <c r="BF78" s="118"/>
      <c r="BG78" s="118"/>
      <c r="BH78" s="118"/>
      <c r="BI78" s="118"/>
      <c r="BJ78" s="118"/>
      <c r="BK78" s="118"/>
    </row>
    <row r="84" spans="1:63" x14ac:dyDescent="0.25">
      <c r="A84" s="157" t="s">
        <v>114</v>
      </c>
      <c r="B84" s="158" t="s">
        <v>73</v>
      </c>
      <c r="C84" s="159">
        <v>477.78</v>
      </c>
      <c r="D84" s="159"/>
      <c r="E84" s="160"/>
      <c r="F84" s="161">
        <v>477.78</v>
      </c>
      <c r="G84" s="161" t="e">
        <v>#REF!</v>
      </c>
      <c r="H84" s="162">
        <v>1050</v>
      </c>
      <c r="I84" s="118" t="s">
        <v>114</v>
      </c>
      <c r="J84" s="118" t="s">
        <v>73</v>
      </c>
      <c r="M84" s="160"/>
      <c r="N84" s="160"/>
      <c r="O84" s="160"/>
      <c r="P84" s="160"/>
      <c r="Q84" s="160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118"/>
      <c r="AN84" s="118"/>
      <c r="AO84" s="118"/>
      <c r="AP84" s="118"/>
      <c r="AQ84" s="118"/>
      <c r="AR84" s="118"/>
      <c r="AS84" s="118"/>
      <c r="AT84" s="118"/>
      <c r="AU84" s="118"/>
      <c r="AV84" s="118"/>
      <c r="AW84" s="118"/>
      <c r="AX84" s="118"/>
      <c r="AY84" s="118"/>
      <c r="AZ84" s="118"/>
      <c r="BA84" s="118"/>
      <c r="BB84" s="118"/>
      <c r="BC84" s="118"/>
      <c r="BD84" s="118"/>
      <c r="BE84" s="118"/>
      <c r="BF84" s="118"/>
      <c r="BG84" s="118"/>
      <c r="BH84" s="118"/>
      <c r="BI84" s="118"/>
      <c r="BJ84" s="118"/>
      <c r="BK84" s="118"/>
    </row>
    <row r="85" spans="1:63" x14ac:dyDescent="0.25">
      <c r="A85" s="146"/>
      <c r="B85" s="158" t="s">
        <v>74</v>
      </c>
      <c r="C85" s="159">
        <v>437.02</v>
      </c>
      <c r="D85" s="159"/>
      <c r="E85" s="160"/>
      <c r="F85" s="163">
        <v>437.02</v>
      </c>
      <c r="G85" s="161" t="e">
        <v>#REF!</v>
      </c>
      <c r="H85" s="162">
        <v>1050</v>
      </c>
      <c r="I85" s="118" t="s">
        <v>114</v>
      </c>
      <c r="J85" s="118" t="s">
        <v>74</v>
      </c>
      <c r="M85" s="160"/>
      <c r="N85" s="160"/>
      <c r="O85" s="160"/>
      <c r="P85" s="160"/>
      <c r="Q85" s="160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  <c r="AT85" s="118"/>
      <c r="AU85" s="118"/>
      <c r="AV85" s="118"/>
      <c r="AW85" s="118"/>
      <c r="AX85" s="118"/>
      <c r="AY85" s="118"/>
      <c r="AZ85" s="118"/>
      <c r="BA85" s="118"/>
      <c r="BB85" s="118"/>
      <c r="BC85" s="118"/>
      <c r="BD85" s="118"/>
      <c r="BE85" s="118"/>
      <c r="BF85" s="118"/>
      <c r="BG85" s="118"/>
      <c r="BH85" s="118"/>
      <c r="BI85" s="118"/>
      <c r="BJ85" s="118"/>
      <c r="BK85" s="118"/>
    </row>
    <row r="86" spans="1:63" x14ac:dyDescent="0.25">
      <c r="A86" s="146"/>
      <c r="B86" s="158" t="s">
        <v>75</v>
      </c>
      <c r="C86" s="159">
        <v>362.66</v>
      </c>
      <c r="D86" s="159"/>
      <c r="E86" s="160"/>
      <c r="F86" s="163">
        <v>362.66</v>
      </c>
      <c r="G86" s="161" t="e">
        <v>#REF!</v>
      </c>
      <c r="H86" s="162">
        <v>1050</v>
      </c>
      <c r="I86" s="118" t="s">
        <v>114</v>
      </c>
      <c r="J86" s="118" t="s">
        <v>75</v>
      </c>
      <c r="M86" s="160"/>
      <c r="N86" s="160"/>
      <c r="O86" s="160"/>
      <c r="P86" s="160"/>
      <c r="Q86" s="160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Q86" s="118"/>
      <c r="AR86" s="118"/>
      <c r="AS86" s="118"/>
      <c r="AT86" s="118"/>
      <c r="AU86" s="118"/>
      <c r="AV86" s="118"/>
      <c r="AW86" s="118"/>
      <c r="AX86" s="118"/>
      <c r="AY86" s="118"/>
      <c r="AZ86" s="118"/>
      <c r="BA86" s="118"/>
      <c r="BB86" s="118"/>
      <c r="BC86" s="118"/>
      <c r="BD86" s="118"/>
      <c r="BE86" s="118"/>
      <c r="BF86" s="118"/>
      <c r="BG86" s="118"/>
      <c r="BH86" s="118"/>
      <c r="BI86" s="118"/>
      <c r="BJ86" s="118"/>
      <c r="BK86" s="118"/>
    </row>
    <row r="87" spans="1:63" x14ac:dyDescent="0.25">
      <c r="A87" s="146"/>
      <c r="B87" s="158" t="s">
        <v>115</v>
      </c>
      <c r="C87" s="159">
        <v>322.82</v>
      </c>
      <c r="D87" s="159"/>
      <c r="E87" s="160"/>
      <c r="F87" s="159"/>
      <c r="G87" s="161" t="e">
        <v>#REF!</v>
      </c>
      <c r="H87" s="162">
        <v>1050</v>
      </c>
      <c r="I87" s="118" t="s">
        <v>114</v>
      </c>
      <c r="J87" s="118" t="s">
        <v>115</v>
      </c>
      <c r="M87" s="160"/>
      <c r="N87" s="160"/>
      <c r="O87" s="160"/>
      <c r="P87" s="160"/>
      <c r="Q87" s="160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118"/>
      <c r="AN87" s="118"/>
      <c r="AO87" s="118"/>
      <c r="AP87" s="118"/>
      <c r="AQ87" s="118"/>
      <c r="AR87" s="118"/>
      <c r="AS87" s="118"/>
      <c r="AT87" s="118"/>
      <c r="AU87" s="118"/>
      <c r="AV87" s="118"/>
      <c r="AW87" s="118"/>
      <c r="AX87" s="118"/>
      <c r="AY87" s="118"/>
      <c r="AZ87" s="118"/>
      <c r="BA87" s="118"/>
      <c r="BB87" s="118"/>
      <c r="BC87" s="118"/>
      <c r="BD87" s="118"/>
      <c r="BE87" s="118"/>
      <c r="BF87" s="118"/>
      <c r="BG87" s="118"/>
      <c r="BH87" s="118"/>
      <c r="BI87" s="118"/>
      <c r="BJ87" s="118"/>
      <c r="BK87" s="118"/>
    </row>
  </sheetData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E21F56045E044EAFBBD26282583E45" ma:contentTypeVersion="3" ma:contentTypeDescription="Ustvari nov dokument." ma:contentTypeScope="" ma:versionID="3371c336f8b3b4b21e6c2770a83d7314">
  <xsd:schema xmlns:xsd="http://www.w3.org/2001/XMLSchema" xmlns:xs="http://www.w3.org/2001/XMLSchema" xmlns:p="http://schemas.microsoft.com/office/2006/metadata/properties" xmlns:ns1="http://schemas.microsoft.com/sharepoint/v3" xmlns:ns2="60a86061-f1e0-424f-8408-c380001360a9" targetNamespace="http://schemas.microsoft.com/office/2006/metadata/properties" ma:root="true" ma:fieldsID="a12514f2e30c7c7b0305a925e1074774" ns1:_="" ns2:_="">
    <xsd:import namespace="http://schemas.microsoft.com/sharepoint/v3"/>
    <xsd:import namespace="60a86061-f1e0-424f-8408-c380001360a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Izpostavljen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Razporejanje začetnega datuma" ma:description="»Načrtovanje začetnega datuma« je stolpec mesta, ki ga je ustvarila funkcija objavljanja. Uporablja se za določanje datuma in ure, ko se ta stran prvič prikaže obiskovalcem strani." ma:internalName="PublishingStartDate">
      <xsd:simpleType>
        <xsd:restriction base="dms:Unknown"/>
      </xsd:simpleType>
    </xsd:element>
    <xsd:element name="PublishingExpirationDate" ma:index="9" nillable="true" ma:displayName="Razporejanje končnega datuma" ma:description="»Načrtovanje končnega datuma« je stolpec mesta, ki ga je ustvarila funkcija objavljanja. Uporablja se za določanje datuma in ure, ko se ta stran ne prikaže več obiskovalcem mesta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a86061-f1e0-424f-8408-c380001360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postavljeno" ma:index="11" nillable="true" ma:displayName="Izpostavljeno" ma:default="0" ma:internalName="Izpostavljeno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Izpostavljeno xmlns="60a86061-f1e0-424f-8408-c380001360a9">false</Izpostavljeno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484E385-394A-4FA3-8812-686DC1F6F0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614597-74F9-4385-8B88-2324847A5A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a86061-f1e0-424f-8408-c380001360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13F6EA-695B-40D4-919C-172A24003643}">
  <ds:schemaRefs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microsoft.com/sharepoint/v3"/>
    <ds:schemaRef ds:uri="http://schemas.openxmlformats.org/package/2006/metadata/core-properties"/>
    <ds:schemaRef ds:uri="http://schemas.microsoft.com/office/infopath/2007/PartnerControls"/>
    <ds:schemaRef ds:uri="60a86061-f1e0-424f-8408-c380001360a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Grafikoni</vt:lpstr>
      </vt:variant>
      <vt:variant>
        <vt:i4>1</vt:i4>
      </vt:variant>
    </vt:vector>
  </HeadingPairs>
  <TitlesOfParts>
    <vt:vector size="5" baseType="lpstr">
      <vt:lpstr>RSEE_razredi</vt:lpstr>
      <vt:lpstr>Regresijske krivulje</vt:lpstr>
      <vt:lpstr>RSEE</vt:lpstr>
      <vt:lpstr>RSEE - sumarno2016</vt:lpstr>
      <vt:lpstr>Graf_PrimerjavaRSEE</vt:lpstr>
    </vt:vector>
  </TitlesOfParts>
  <Company>Institut "Jožef Stefan" - CEU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Stane Merse</dc:creator>
  <cp:lastModifiedBy>Tanja Klasinc</cp:lastModifiedBy>
  <dcterms:created xsi:type="dcterms:W3CDTF">2016-12-14T09:03:58Z</dcterms:created>
  <dcterms:modified xsi:type="dcterms:W3CDTF">2019-08-02T10:46:36Z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0x01010010E21F56045E044EAFBBD26282583E45</vt:lpwstr>
  </property>
</Properties>
</file>