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3D1A710C-6663-3D7B-7F91-EC182F24A4BC}"/>
  <workbookPr codeName="Ta_delovni_zvezek" hidePivotFieldList="1"/>
  <bookViews>
    <workbookView xWindow="0" yWindow="0" windowWidth="28800" windowHeight="12630" tabRatio="472"/>
  </bookViews>
  <sheets>
    <sheet name="Vsebina" sheetId="14" r:id="rId1"/>
    <sheet name="Sezonski faktorji" sheetId="13" r:id="rId2"/>
  </sheets>
  <externalReferences>
    <externalReference r:id="rId3"/>
  </externalReferences>
  <definedNames>
    <definedName name="ID_TarifniCenik_IZ">[1]!tbl_Sifrant_DSistemi[ID_TarifniCenik]</definedName>
    <definedName name="_xlnm.Print_Area" localSheetId="1">'Sezonski faktorji'!$A$1:$G$191</definedName>
    <definedName name="_xlnm.Print_Area" localSheetId="0">Vsebina!$A$1:$C$47</definedName>
    <definedName name="_xlnm.Print_Titles" localSheetId="1">'Sezonski faktorji'!$1:$6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3" l="1"/>
  <c r="B20" i="14"/>
  <c r="D179" i="13" l="1"/>
  <c r="C56" i="13"/>
  <c r="C55" i="13"/>
  <c r="C54" i="13"/>
  <c r="C53" i="13"/>
  <c r="C52" i="13"/>
  <c r="C51" i="13"/>
  <c r="C50" i="13"/>
  <c r="C49" i="13"/>
  <c r="C48" i="13"/>
  <c r="C47" i="13"/>
  <c r="C46" i="13"/>
  <c r="C45" i="13"/>
  <c r="C190" i="13" l="1"/>
  <c r="C189" i="13"/>
  <c r="C188" i="13"/>
  <c r="C187" i="13"/>
  <c r="C186" i="13"/>
  <c r="C185" i="13"/>
  <c r="C184" i="13"/>
  <c r="C183" i="13"/>
  <c r="C182" i="13"/>
  <c r="C181" i="13"/>
  <c r="C180" i="13"/>
  <c r="C179" i="13"/>
  <c r="C178" i="13" l="1"/>
  <c r="G33" i="13"/>
  <c r="F33" i="13"/>
  <c r="E33" i="13"/>
  <c r="D33" i="13"/>
  <c r="C33" i="13"/>
  <c r="C57" i="13" l="1"/>
  <c r="D71" i="13" l="1"/>
  <c r="C64" i="13"/>
  <c r="C82" i="13" s="1"/>
  <c r="C99" i="13" s="1"/>
  <c r="D66" i="13"/>
  <c r="D64" i="13"/>
  <c r="D73" i="13"/>
  <c r="D65" i="13"/>
  <c r="D67" i="13"/>
  <c r="D75" i="13"/>
  <c r="D68" i="13"/>
  <c r="D69" i="13"/>
  <c r="D70" i="13"/>
  <c r="D74" i="13"/>
  <c r="D72" i="13"/>
  <c r="C73" i="13"/>
  <c r="C69" i="13"/>
  <c r="C65" i="13"/>
  <c r="C72" i="13"/>
  <c r="C71" i="13"/>
  <c r="C74" i="13"/>
  <c r="C68" i="13"/>
  <c r="C67" i="13"/>
  <c r="C70" i="13"/>
  <c r="C88" i="13" s="1"/>
  <c r="C105" i="13" s="1"/>
  <c r="C66" i="13"/>
  <c r="C75" i="13"/>
  <c r="C92" i="13" l="1"/>
  <c r="C109" i="13" s="1"/>
  <c r="C87" i="13"/>
  <c r="C104" i="13" s="1"/>
  <c r="C89" i="13"/>
  <c r="C106" i="13" s="1"/>
  <c r="C91" i="13"/>
  <c r="C108" i="13" s="1"/>
  <c r="C93" i="13"/>
  <c r="C110" i="13" s="1"/>
  <c r="C85" i="13"/>
  <c r="C102" i="13" s="1"/>
  <c r="C90" i="13"/>
  <c r="C107" i="13" s="1"/>
  <c r="C84" i="13"/>
  <c r="C101" i="13" s="1"/>
  <c r="C86" i="13"/>
  <c r="C103" i="13" s="1"/>
  <c r="C83" i="13"/>
  <c r="C100" i="13" s="1"/>
  <c r="E117" i="13"/>
  <c r="D117" i="13"/>
  <c r="C117" i="13"/>
  <c r="C123" i="13"/>
  <c r="E123" i="13"/>
  <c r="D123" i="13"/>
  <c r="C119" i="13" l="1"/>
  <c r="D119" i="13"/>
  <c r="E119" i="13"/>
  <c r="D125" i="13"/>
  <c r="C125" i="13"/>
  <c r="E125" i="13"/>
  <c r="D124" i="13"/>
  <c r="E124" i="13"/>
  <c r="C124" i="13"/>
  <c r="E118" i="13"/>
  <c r="D118" i="13"/>
  <c r="C118" i="13"/>
  <c r="C120" i="13"/>
  <c r="D120" i="13"/>
  <c r="E120" i="13"/>
  <c r="C122" i="13"/>
  <c r="E122" i="13"/>
  <c r="D122" i="13"/>
  <c r="D126" i="13"/>
  <c r="E126" i="13"/>
  <c r="C126" i="13"/>
  <c r="D121" i="13"/>
  <c r="E121" i="13"/>
  <c r="C121" i="13"/>
  <c r="E128" i="13"/>
  <c r="D128" i="13"/>
  <c r="C128" i="13"/>
  <c r="C127" i="13"/>
  <c r="E127" i="13"/>
  <c r="D127" i="13"/>
  <c r="C129" i="13" l="1"/>
  <c r="C140" i="13" s="1"/>
  <c r="E129" i="13"/>
  <c r="E140" i="13" s="1"/>
  <c r="D129" i="13"/>
  <c r="D140" i="13" s="1"/>
  <c r="E154" i="13" l="1"/>
  <c r="G189" i="13" s="1"/>
  <c r="E150" i="13"/>
  <c r="G185" i="13" s="1"/>
  <c r="E155" i="13"/>
  <c r="G190" i="13" s="1"/>
  <c r="E147" i="13"/>
  <c r="G182" i="13" s="1"/>
  <c r="E149" i="13"/>
  <c r="G184" i="13" s="1"/>
  <c r="E152" i="13"/>
  <c r="G187" i="13" s="1"/>
  <c r="D144" i="13"/>
  <c r="F179" i="13" s="1"/>
  <c r="E146" i="13"/>
  <c r="G181" i="13" s="1"/>
  <c r="E148" i="13"/>
  <c r="G183" i="13" s="1"/>
  <c r="D148" i="13"/>
  <c r="F183" i="13" s="1"/>
  <c r="D152" i="13"/>
  <c r="F187" i="13" s="1"/>
  <c r="C149" i="13"/>
  <c r="E184" i="13" s="1"/>
  <c r="D147" i="13"/>
  <c r="F182" i="13" s="1"/>
  <c r="D153" i="13"/>
  <c r="F188" i="13" s="1"/>
  <c r="E151" i="13"/>
  <c r="G186" i="13" s="1"/>
  <c r="D149" i="13"/>
  <c r="F184" i="13" s="1"/>
  <c r="D145" i="13"/>
  <c r="F180" i="13" s="1"/>
  <c r="D150" i="13"/>
  <c r="F185" i="13" s="1"/>
  <c r="D154" i="13"/>
  <c r="F189" i="13" s="1"/>
  <c r="E153" i="13"/>
  <c r="G188" i="13" s="1"/>
  <c r="D146" i="13"/>
  <c r="F181" i="13" s="1"/>
  <c r="D155" i="13"/>
  <c r="F190" i="13" s="1"/>
  <c r="D151" i="13"/>
  <c r="F186" i="13" s="1"/>
  <c r="E144" i="13"/>
  <c r="G179" i="13" s="1"/>
  <c r="E145" i="13"/>
  <c r="G180" i="13" s="1"/>
  <c r="C145" i="13" l="1"/>
  <c r="E180" i="13" s="1"/>
  <c r="C155" i="13"/>
  <c r="E190" i="13" s="1"/>
  <c r="C148" i="13"/>
  <c r="E183" i="13" s="1"/>
  <c r="C144" i="13"/>
  <c r="C153" i="13"/>
  <c r="E188" i="13" s="1"/>
  <c r="C146" i="13"/>
  <c r="E181" i="13" s="1"/>
  <c r="C154" i="13"/>
  <c r="E189" i="13" s="1"/>
  <c r="C151" i="13"/>
  <c r="E186" i="13" s="1"/>
  <c r="C147" i="13"/>
  <c r="C152" i="13"/>
  <c r="E187" i="13" s="1"/>
  <c r="C150" i="13"/>
  <c r="E185" i="13" s="1"/>
  <c r="C169" i="13" l="1"/>
  <c r="D169" i="13"/>
  <c r="C170" i="13"/>
  <c r="E182" i="13"/>
  <c r="D172" i="13"/>
  <c r="D170" i="13"/>
  <c r="E170" i="13"/>
  <c r="C172" i="13"/>
  <c r="E172" i="13"/>
  <c r="D171" i="13"/>
  <c r="C171" i="13"/>
  <c r="E169" i="13"/>
  <c r="E179" i="13"/>
  <c r="E171" i="13"/>
  <c r="D189" i="13" l="1"/>
  <c r="D190" i="13"/>
  <c r="D187" i="13"/>
  <c r="D186" i="13"/>
  <c r="D185" i="13"/>
  <c r="D188" i="13"/>
  <c r="D183" i="13"/>
  <c r="D182" i="13"/>
  <c r="D184" i="13"/>
  <c r="D181" i="13"/>
  <c r="D180" i="13"/>
</calcChain>
</file>

<file path=xl/connections.xml><?xml version="1.0" encoding="utf-8"?>
<connections xmlns="http://schemas.openxmlformats.org/spreadsheetml/2006/main">
  <connection id="1" name="Poizvedba – tblQ_PKV" description="Povezava s poizvedbo »tblQ_PKV« v delovnem zvezku." type="5" refreshedVersion="0" background="1">
    <dbPr connection="provider=Microsoft.Mashup.OleDb.1;data source=$Workbook$;location=tblQ_PKV;extended properties=" command="SELECT * FROM [tblQ_PKV]"/>
  </connection>
  <connection id="2" name="Poizvedba – tblQ_ZP_A" description="Povezava s poizvedbo »tblQ_ZP_A« v delovnem zvezku." type="5" refreshedVersion="0" background="1">
    <dbPr connection="provider=Microsoft.Mashup.OleDb.1;data source=$Workbook$;location=tblQ_ZP_A;extended properties=" command="SELECT * FROM [tblQ_ZP_A]"/>
  </connection>
  <connection id="3" name="Poizvedba – tblQ_ZP_ARS" description="Povezava s poizvedbo »tblQ_ZP_ARS« v delovnem zvezku." type="5" refreshedVersion="0" background="1">
    <dbPr connection="provider=Microsoft.Mashup.OleDb.1;data source=$Workbook$;location=tblQ_ZP_ARS;extended properties=" command="SELECT * FROM [tblQ_ZP_ARS]"/>
  </connection>
</connections>
</file>

<file path=xl/sharedStrings.xml><?xml version="1.0" encoding="utf-8"?>
<sst xmlns="http://schemas.openxmlformats.org/spreadsheetml/2006/main" count="185" uniqueCount="82">
  <si>
    <t>Leto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</si>
  <si>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</si>
  <si>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</si>
  <si>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</si>
  <si>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</si>
  <si>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</si>
  <si>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</si>
  <si>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</si>
  <si>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</si>
  <si>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</si>
  <si>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</si>
  <si>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</si>
  <si>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</si>
  <si>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2016</t>
  </si>
  <si>
    <t>2017</t>
  </si>
  <si>
    <t>Parametri izračuna</t>
  </si>
  <si>
    <t>Multiplikatorji za kvartalne produkte zmogljivosti</t>
  </si>
  <si>
    <t>Q1</t>
  </si>
  <si>
    <t>Q2</t>
  </si>
  <si>
    <t>Q3</t>
  </si>
  <si>
    <t>Q4</t>
  </si>
  <si>
    <t>Člen 15.3a &amp; b</t>
  </si>
  <si>
    <t>Plinski mesec</t>
  </si>
  <si>
    <t>"stopnja uporabe se izračuna tako, da se vsaka od izračunanih vrednosti iz točke (a) deli z izračunano vrednostjo iz točke (b);"</t>
  </si>
  <si>
    <t>Stopnja uporabe</t>
  </si>
  <si>
    <t>"izračunane vrednosti iz točke (c) se pomnožijo z 12. Če so izračunane vrednosti enake nič, se, glede na to, kaj je nižje, spremenijo v 0,1 oziroma v najnižjo izračunano vrednost, ki ni enaka nič;"</t>
  </si>
  <si>
    <t>"izhodiščna stopnja ustreznih sezonskih faktorjev se izračuna tako, da se vsaka od izračunanih vrednosti iz točke (d) potencira z istim eksponentom, ki ne sme biti manjši od 0 in večji od 2;"</t>
  </si>
  <si>
    <t xml:space="preserve"> Stopnja uporabe x 12</t>
  </si>
  <si>
    <t>Sezonski faktor</t>
  </si>
  <si>
    <t>Povprečje</t>
  </si>
  <si>
    <t>"izračuna se aritmetična sredina zmnožkov izračunanih vrednosti iz točke (e) in multiplikator za mesečne standardne produkte zmogljivosti;"</t>
  </si>
  <si>
    <t>"izračunana vrednost iz točke (f) se primerja z razponom iz člena 13(1), kot sledi:</t>
  </si>
  <si>
    <t>Korekcijski faktor</t>
  </si>
  <si>
    <t>Znotraj dneva</t>
  </si>
  <si>
    <t>"Za dnevne standardne produkte zmogljivosti za zagotovljeno zmogljivost in znotrajdnevne standardne produkte zmogljivosti za zagotovljeno zmogljivost se sezonski faktor smiselno izračuna po postopku iz odstavka 3(f) do (h)."</t>
  </si>
  <si>
    <t>"Postopek izračuna sezonskih faktorjev za četrtletne standardne produkte zmogljivosti za zagotovljeno zmogljivost:</t>
  </si>
  <si>
    <t>(b) postopek iz odstavka 3(f) do (h) se izvede smiselno z uporabo izračunanih vrednostmi iz točke (a).</t>
  </si>
  <si>
    <t>Plinski kvartal</t>
  </si>
  <si>
    <t>Začetni sezonski faktor x multiplikator</t>
  </si>
  <si>
    <t>"Za vse neletne standardne produkte zmogljivosti za zagotovljeno zmogljivost se izračunane vrednosti iz odstavkov 3 do 5 lahko zaokrožijo navzgor ali navzdol."</t>
  </si>
  <si>
    <t>Člen 15.3c</t>
  </si>
  <si>
    <t>Člen 15.3d</t>
  </si>
  <si>
    <t>Člen 15.3e</t>
  </si>
  <si>
    <t>Člen 15.3f</t>
  </si>
  <si>
    <t>Člen 15.3g</t>
  </si>
  <si>
    <t>Člen 15.3h</t>
  </si>
  <si>
    <t>Člen 15.4</t>
  </si>
  <si>
    <t>Člen 15.5</t>
  </si>
  <si>
    <t>Člen 15.6</t>
  </si>
  <si>
    <t>(i) če je ta vrednost v tem razponu, je stopnja sezonskih faktorjev enaka ustreznim izračunanim vrednostim iz točke (e); (ii) če ta vrednost ni v razponu teh mejnih vrednosti, se uporablja točka (h);"</t>
  </si>
  <si>
    <t>"stopnja sezonskih faktorjev se izračuna kot zmnožek ustreznih izračunanih vrednosti iz točke (e), korekcijski faktor pa se izračuna:</t>
  </si>
  <si>
    <t>(i) če je izračunana vrednost iz točke (f) višja od 1,5, se korekcijski faktor izračuna tako, da se 1,5 deli s to vrednostjo; (ii) če je izračunana vrednost iz točke (f) nižja od 1, se korekcijski faktor izračuna tako, da se 1 deli s to vrednostjo.</t>
  </si>
  <si>
    <t>Korekcija stopnje uporabe v primeru vrednosti 0</t>
  </si>
  <si>
    <t>Potenčni eksponent E (0 &lt;= E &lt;= 2)</t>
  </si>
  <si>
    <t>Kvartalni</t>
  </si>
  <si>
    <t>Mesečni</t>
  </si>
  <si>
    <t>Povprečno</t>
  </si>
  <si>
    <t>Vrednosti</t>
  </si>
  <si>
    <t>z dne 16. marca 2017 o oblikovanju kodeksa omrežja o usklajenih tarifnih strukturah za plin</t>
  </si>
  <si>
    <t>Povprečni urni pretok za vsak posamezen mesec [kWh]</t>
  </si>
  <si>
    <t>Predpisan kalkulacijski postopek v skladu s členom 15 (odstavki 2 do 6)</t>
  </si>
  <si>
    <t>(a) "povprečni podatki o prognoziranih pretokih ali prognoziranih pogodbenih zmogljivostih, če se sezonski faktorji računajo za nekatere ali vse povezovalne točke;" &amp; 
(b) "izračunane vrednosti iz točke (a) se seštejejo"</t>
  </si>
  <si>
    <t>Seštevek</t>
  </si>
  <si>
    <t>"(a) izhodiščna stopnja zadevnih sezonskih faktorjev se izračuna kot ena izmed naslednjih vrednosti: 
(i) enaka aritmetični sredini ustreznih sezonskih faktorjev, ki se uporabljajo za tri ustrezne mesece; 
(ii) enaka ali višja od najnižje in enaka ali nižja od najvišje stopnje ustreznih sezonskih faktorjev, ki se uporabljajo za tri ustrezne mesece;"</t>
  </si>
  <si>
    <t>(i) Aritmetična sredina</t>
  </si>
  <si>
    <t>(ii) minimum &lt;= sezonski faktor &lt;= maksimum</t>
  </si>
  <si>
    <r>
      <t>Sezonski faktor</t>
    </r>
    <r>
      <rPr>
        <vertAlign val="subscript"/>
        <sz val="10"/>
        <color theme="1"/>
        <rFont val="Calibri"/>
        <family val="2"/>
        <charset val="238"/>
        <scheme val="minor"/>
      </rPr>
      <t>minimum</t>
    </r>
  </si>
  <si>
    <r>
      <t>Sezonski faktor</t>
    </r>
    <r>
      <rPr>
        <vertAlign val="subscript"/>
        <sz val="10"/>
        <color theme="1"/>
        <rFont val="Calibri"/>
        <family val="2"/>
        <charset val="238"/>
        <scheme val="minor"/>
      </rPr>
      <t>maksimum</t>
    </r>
  </si>
  <si>
    <t>Multiplikatorji za mesečne produkte zmogljivosti (maksimalno 1,5)</t>
  </si>
  <si>
    <t>Multiplikatorji za dnevne produkte zmogljivosti (maksimalno 3)</t>
  </si>
  <si>
    <t>Multiplikatorji za znotraj-dnevne produkte zmogljivosti (maksimalno 3)</t>
  </si>
  <si>
    <t>Posvetovanje o predlogu
popustov, multiplikatorjev in sezonskih faktorjev</t>
  </si>
  <si>
    <t>na podlagi 28. člena Uredbe Komisije (EU) 2017/460 z dne 16. marca 2017 o oblikovanju kodeksa omrežja o usklajenih tarifnih strukturah za plin</t>
  </si>
  <si>
    <t>Priloga 1</t>
  </si>
  <si>
    <t>Dnevni</t>
  </si>
  <si>
    <t>2018</t>
  </si>
  <si>
    <t>2019</t>
  </si>
  <si>
    <t>2020*</t>
  </si>
  <si>
    <t>* Del podatkov za leto 2020  določen na osnovi prognoziranih pretokov.</t>
  </si>
  <si>
    <t>Prognoziran povprečni urni pretok v letu 2020 
[kWh]</t>
  </si>
  <si>
    <t>Opomba: 
Postopek izračuna sezonskih faktorjev za mesečne standardne produkte zmogljivosti za zagotovljeno zmogljivost temelji na prognoziranih pretokih.</t>
  </si>
  <si>
    <t>skladno s 15. členom UREDBE KOMISIJE (EU) 2017/460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</si>
</sst>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%"/>
    <numFmt numFmtId="166" formatCode="0.000000000000000"/>
    <numFmt numFmtId="167" formatCode="#,##0.000"/>
    <numFmt numFmtId="168" formatCode="yyyy"/>
    <numFmt numFmtId="169" formatCode="#,##0_ ;\-#,##0\ "/>
  </numFmts>
  <fonts count="22" x14ac:knownFonts="1">
    <font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i/>
      <sz val="10"/>
      <color theme="8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  <font>
      <b/>
      <sz val="18"/>
      <color theme="1"/>
      <name val="Arial Black"/>
      <family val="2"/>
      <charset val="238"/>
    </font>
    <font>
      <b/>
      <sz val="18"/>
      <color theme="1"/>
      <name val="Verdana"/>
      <family val="2"/>
      <charset val="238"/>
    </font>
    <font>
      <sz val="14"/>
      <color theme="1"/>
      <name val="Segoe UI Light"/>
      <family val="2"/>
      <charset val="238"/>
    </font>
    <font>
      <sz val="12"/>
      <color theme="1"/>
      <name val="Segoe UI Light"/>
      <family val="2"/>
      <charset val="238"/>
    </font>
    <font>
      <b/>
      <sz val="16"/>
      <color theme="1"/>
      <name val="Verdana"/>
      <family val="2"/>
      <charset val="238"/>
    </font>
    <font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0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0" fontId="8" fillId="4" borderId="0" xfId="1" applyFont="1" applyFill="1" applyAlignment="1">
      <alignment horizontal="left" vertical="center" indent="1"/>
    </xf>
    <xf numFmtId="0" fontId="9" fillId="4" borderId="0" xfId="1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0" fontId="4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indent="1"/>
    </xf>
    <xf numFmtId="0" fontId="4" fillId="0" borderId="2" xfId="0" applyFont="1" applyBorder="1" applyAlignment="1">
      <alignment horizontal="right" indent="1"/>
    </xf>
    <xf numFmtId="0" fontId="0" fillId="0" borderId="0" xfId="0" applyNumberFormat="1"/>
    <xf numFmtId="0" fontId="0" fillId="0" borderId="3" xfId="0" applyBorder="1" applyAlignment="1"/>
    <xf numFmtId="3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3" borderId="11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165" fontId="4" fillId="0" borderId="0" xfId="0" applyNumberFormat="1" applyFont="1"/>
    <xf numFmtId="165" fontId="4" fillId="0" borderId="0" xfId="2" applyNumberFormat="1" applyFont="1"/>
    <xf numFmtId="4" fontId="4" fillId="0" borderId="0" xfId="0" applyNumberFormat="1" applyFont="1"/>
    <xf numFmtId="167" fontId="4" fillId="0" borderId="0" xfId="0" applyNumberFormat="1" applyFont="1"/>
    <xf numFmtId="10" fontId="4" fillId="0" borderId="0" xfId="2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3" fontId="4" fillId="0" borderId="24" xfId="0" applyNumberFormat="1" applyFont="1" applyBorder="1" applyAlignment="1">
      <alignment horizontal="right" indent="2"/>
    </xf>
    <xf numFmtId="3" fontId="4" fillId="0" borderId="25" xfId="0" applyNumberFormat="1" applyFont="1" applyBorder="1" applyAlignment="1">
      <alignment horizontal="right" indent="2"/>
    </xf>
    <xf numFmtId="3" fontId="4" fillId="0" borderId="22" xfId="0" applyNumberFormat="1" applyFont="1" applyBorder="1" applyAlignment="1">
      <alignment horizontal="right" indent="2"/>
    </xf>
    <xf numFmtId="3" fontId="4" fillId="0" borderId="14" xfId="0" applyNumberFormat="1" applyFont="1" applyBorder="1" applyAlignment="1">
      <alignment horizontal="right" indent="2"/>
    </xf>
    <xf numFmtId="3" fontId="4" fillId="0" borderId="33" xfId="0" applyNumberFormat="1" applyFont="1" applyBorder="1" applyAlignment="1">
      <alignment horizontal="right" indent="2"/>
    </xf>
    <xf numFmtId="3" fontId="4" fillId="0" borderId="34" xfId="0" applyNumberFormat="1" applyFont="1" applyBorder="1" applyAlignment="1">
      <alignment horizontal="right" indent="2"/>
    </xf>
    <xf numFmtId="0" fontId="4" fillId="0" borderId="35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37" xfId="0" applyFont="1" applyBorder="1" applyAlignment="1">
      <alignment horizontal="left" indent="1"/>
    </xf>
    <xf numFmtId="3" fontId="4" fillId="0" borderId="38" xfId="0" applyNumberFormat="1" applyFont="1" applyBorder="1" applyAlignment="1">
      <alignment horizontal="right" indent="2"/>
    </xf>
    <xf numFmtId="3" fontId="4" fillId="0" borderId="39" xfId="0" applyNumberFormat="1" applyFont="1" applyBorder="1" applyAlignment="1">
      <alignment horizontal="right" indent="2"/>
    </xf>
    <xf numFmtId="3" fontId="4" fillId="0" borderId="40" xfId="0" applyNumberFormat="1" applyFont="1" applyBorder="1" applyAlignment="1">
      <alignment horizontal="right" indent="2"/>
    </xf>
    <xf numFmtId="3" fontId="4" fillId="0" borderId="11" xfId="0" applyNumberFormat="1" applyFont="1" applyBorder="1" applyAlignment="1">
      <alignment horizontal="right" indent="2"/>
    </xf>
    <xf numFmtId="3" fontId="4" fillId="0" borderId="9" xfId="0" applyNumberFormat="1" applyFont="1" applyBorder="1" applyAlignment="1">
      <alignment horizontal="right" indent="2"/>
    </xf>
    <xf numFmtId="3" fontId="4" fillId="0" borderId="10" xfId="0" applyNumberFormat="1" applyFont="1" applyBorder="1" applyAlignment="1">
      <alignment horizontal="right" indent="2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4" fillId="3" borderId="41" xfId="0" applyNumberFormat="1" applyFont="1" applyFill="1" applyBorder="1" applyAlignment="1">
      <alignment horizontal="right" indent="1"/>
    </xf>
    <xf numFmtId="164" fontId="4" fillId="3" borderId="42" xfId="0" applyNumberFormat="1" applyFont="1" applyFill="1" applyBorder="1" applyAlignment="1">
      <alignment horizontal="right" indent="1"/>
    </xf>
    <xf numFmtId="164" fontId="4" fillId="3" borderId="43" xfId="0" applyNumberFormat="1" applyFont="1" applyFill="1" applyBorder="1" applyAlignment="1">
      <alignment horizontal="right" indent="1"/>
    </xf>
    <xf numFmtId="164" fontId="4" fillId="3" borderId="25" xfId="0" applyNumberFormat="1" applyFont="1" applyFill="1" applyBorder="1" applyAlignment="1">
      <alignment horizontal="right" indent="1"/>
    </xf>
    <xf numFmtId="164" fontId="4" fillId="3" borderId="14" xfId="0" applyNumberFormat="1" applyFont="1" applyFill="1" applyBorder="1" applyAlignment="1">
      <alignment horizontal="right" indent="1"/>
    </xf>
    <xf numFmtId="164" fontId="4" fillId="3" borderId="15" xfId="0" applyNumberFormat="1" applyFont="1" applyFill="1" applyBorder="1" applyAlignment="1">
      <alignment horizontal="right" indent="1"/>
    </xf>
    <xf numFmtId="0" fontId="4" fillId="0" borderId="44" xfId="0" applyFont="1" applyBorder="1" applyAlignment="1">
      <alignment horizontal="left" indent="1"/>
    </xf>
    <xf numFmtId="0" fontId="3" fillId="0" borderId="30" xfId="0" applyFont="1" applyBorder="1" applyAlignment="1">
      <alignment horizontal="left" vertical="center" indent="1"/>
    </xf>
    <xf numFmtId="164" fontId="4" fillId="0" borderId="25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indent="1"/>
    </xf>
    <xf numFmtId="164" fontId="4" fillId="0" borderId="1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164" fontId="4" fillId="0" borderId="15" xfId="0" applyNumberFormat="1" applyFont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right" indent="1"/>
    </xf>
    <xf numFmtId="164" fontId="4" fillId="3" borderId="26" xfId="0" applyNumberFormat="1" applyFont="1" applyFill="1" applyBorder="1" applyAlignment="1">
      <alignment horizontal="right" indent="1"/>
    </xf>
    <xf numFmtId="164" fontId="4" fillId="3" borderId="24" xfId="0" applyNumberFormat="1" applyFont="1" applyFill="1" applyBorder="1" applyAlignment="1">
      <alignment horizontal="right" indent="1"/>
    </xf>
    <xf numFmtId="164" fontId="4" fillId="3" borderId="45" xfId="0" applyNumberFormat="1" applyFont="1" applyFill="1" applyBorder="1" applyAlignment="1">
      <alignment horizontal="right" indent="1"/>
    </xf>
    <xf numFmtId="164" fontId="4" fillId="3" borderId="46" xfId="0" applyNumberFormat="1" applyFont="1" applyFill="1" applyBorder="1" applyAlignment="1">
      <alignment horizontal="right" indent="1"/>
    </xf>
    <xf numFmtId="164" fontId="4" fillId="3" borderId="9" xfId="0" applyNumberFormat="1" applyFont="1" applyFill="1" applyBorder="1" applyAlignment="1">
      <alignment horizontal="right" indent="1"/>
    </xf>
    <xf numFmtId="164" fontId="4" fillId="3" borderId="10" xfId="0" applyNumberFormat="1" applyFont="1" applyFill="1" applyBorder="1" applyAlignment="1">
      <alignment horizontal="right" indent="1"/>
    </xf>
    <xf numFmtId="164" fontId="4" fillId="3" borderId="38" xfId="0" applyNumberFormat="1" applyFont="1" applyFill="1" applyBorder="1" applyAlignment="1">
      <alignment horizontal="right" indent="1"/>
    </xf>
    <xf numFmtId="164" fontId="4" fillId="3" borderId="39" xfId="0" applyNumberFormat="1" applyFont="1" applyFill="1" applyBorder="1" applyAlignment="1">
      <alignment horizontal="right" indent="1"/>
    </xf>
    <xf numFmtId="164" fontId="4" fillId="3" borderId="47" xfId="0" applyNumberFormat="1" applyFont="1" applyFill="1" applyBorder="1" applyAlignment="1">
      <alignment horizontal="right" indent="1"/>
    </xf>
    <xf numFmtId="0" fontId="4" fillId="0" borderId="3" xfId="0" applyFont="1" applyBorder="1" applyAlignment="1">
      <alignment horizontal="left" vertical="center" wrapText="1" indent="1"/>
    </xf>
    <xf numFmtId="0" fontId="2" fillId="6" borderId="0" xfId="3" applyFill="1"/>
    <xf numFmtId="0" fontId="6" fillId="6" borderId="0" xfId="3" applyFont="1" applyFill="1" applyAlignment="1">
      <alignment horizontal="right"/>
    </xf>
    <xf numFmtId="14" fontId="6" fillId="6" borderId="0" xfId="3" applyNumberFormat="1" applyFont="1" applyFill="1"/>
    <xf numFmtId="0" fontId="6" fillId="6" borderId="0" xfId="3" applyFont="1" applyFill="1"/>
    <xf numFmtId="0" fontId="14" fillId="6" borderId="0" xfId="3" applyFont="1" applyFill="1" applyAlignment="1">
      <alignment horizontal="left" vertical="top" indent="1"/>
    </xf>
    <xf numFmtId="14" fontId="15" fillId="6" borderId="0" xfId="3" applyNumberFormat="1" applyFont="1" applyFill="1" applyAlignment="1">
      <alignment horizontal="left" indent="1"/>
    </xf>
    <xf numFmtId="168" fontId="16" fillId="6" borderId="0" xfId="3" applyNumberFormat="1" applyFont="1" applyFill="1" applyAlignment="1">
      <alignment horizontal="center" wrapText="1"/>
    </xf>
    <xf numFmtId="0" fontId="17" fillId="6" borderId="0" xfId="3" applyFont="1" applyFill="1" applyAlignment="1">
      <alignment horizontal="center" wrapText="1"/>
    </xf>
    <xf numFmtId="0" fontId="18" fillId="6" borderId="0" xfId="3" applyFont="1" applyFill="1" applyAlignment="1">
      <alignment horizontal="center" wrapText="1"/>
    </xf>
    <xf numFmtId="0" fontId="18" fillId="6" borderId="0" xfId="3" applyFont="1" applyFill="1"/>
    <xf numFmtId="0" fontId="19" fillId="6" borderId="0" xfId="3" applyFont="1" applyFill="1"/>
    <xf numFmtId="0" fontId="21" fillId="6" borderId="0" xfId="3" applyFont="1" applyFill="1" applyAlignment="1">
      <alignment horizontal="center" vertical="center" wrapText="1"/>
    </xf>
    <xf numFmtId="167" fontId="4" fillId="0" borderId="25" xfId="0" applyNumberFormat="1" applyFont="1" applyBorder="1" applyAlignment="1">
      <alignment horizontal="right" indent="1"/>
    </xf>
    <xf numFmtId="167" fontId="4" fillId="0" borderId="14" xfId="0" applyNumberFormat="1" applyFont="1" applyBorder="1" applyAlignment="1">
      <alignment horizontal="right" indent="1"/>
    </xf>
    <xf numFmtId="167" fontId="4" fillId="0" borderId="15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164" fontId="4" fillId="3" borderId="55" xfId="0" applyNumberFormat="1" applyFont="1" applyFill="1" applyBorder="1" applyAlignment="1">
      <alignment horizontal="center" vertical="center"/>
    </xf>
    <xf numFmtId="164" fontId="4" fillId="3" borderId="56" xfId="0" applyNumberFormat="1" applyFont="1" applyFill="1" applyBorder="1" applyAlignment="1">
      <alignment horizontal="center" vertical="center"/>
    </xf>
    <xf numFmtId="164" fontId="4" fillId="3" borderId="57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indent="1"/>
    </xf>
    <xf numFmtId="167" fontId="4" fillId="0" borderId="39" xfId="0" applyNumberFormat="1" applyFont="1" applyFill="1" applyBorder="1" applyAlignment="1">
      <alignment horizontal="right" indent="1"/>
    </xf>
    <xf numFmtId="164" fontId="4" fillId="0" borderId="22" xfId="0" applyNumberFormat="1" applyFont="1" applyFill="1" applyBorder="1" applyAlignment="1">
      <alignment horizontal="right" indent="1"/>
    </xf>
    <xf numFmtId="164" fontId="4" fillId="0" borderId="14" xfId="0" applyNumberFormat="1" applyFont="1" applyFill="1" applyBorder="1" applyAlignment="1">
      <alignment horizontal="right" indent="1"/>
    </xf>
    <xf numFmtId="0" fontId="4" fillId="0" borderId="32" xfId="0" applyFont="1" applyFill="1" applyBorder="1" applyAlignment="1">
      <alignment horizontal="left" indent="1"/>
    </xf>
    <xf numFmtId="167" fontId="4" fillId="0" borderId="47" xfId="0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right" indent="1"/>
    </xf>
    <xf numFmtId="0" fontId="4" fillId="3" borderId="30" xfId="0" applyFont="1" applyFill="1" applyBorder="1" applyAlignment="1">
      <alignment horizontal="left" indent="1"/>
    </xf>
    <xf numFmtId="167" fontId="4" fillId="3" borderId="38" xfId="0" applyNumberFormat="1" applyFont="1" applyFill="1" applyBorder="1" applyAlignment="1">
      <alignment horizontal="right" indent="1"/>
    </xf>
    <xf numFmtId="0" fontId="4" fillId="3" borderId="31" xfId="0" applyFont="1" applyFill="1" applyBorder="1" applyAlignment="1">
      <alignment horizontal="left" indent="1"/>
    </xf>
    <xf numFmtId="167" fontId="4" fillId="3" borderId="39" xfId="0" applyNumberFormat="1" applyFont="1" applyFill="1" applyBorder="1" applyAlignment="1">
      <alignment horizontal="right" indent="1"/>
    </xf>
    <xf numFmtId="3" fontId="4" fillId="3" borderId="49" xfId="0" applyNumberFormat="1" applyFont="1" applyFill="1" applyBorder="1" applyAlignment="1">
      <alignment horizontal="right" indent="1"/>
    </xf>
    <xf numFmtId="3" fontId="4" fillId="0" borderId="49" xfId="0" applyNumberFormat="1" applyFont="1" applyFill="1" applyBorder="1" applyAlignment="1">
      <alignment horizontal="right" indent="1"/>
    </xf>
    <xf numFmtId="3" fontId="4" fillId="0" borderId="50" xfId="0" applyNumberFormat="1" applyFont="1" applyFill="1" applyBorder="1" applyAlignment="1">
      <alignment horizontal="right" indent="1"/>
    </xf>
    <xf numFmtId="3" fontId="4" fillId="3" borderId="48" xfId="0" applyNumberFormat="1" applyFont="1" applyFill="1" applyBorder="1" applyAlignment="1">
      <alignment horizontal="right" indent="1"/>
    </xf>
    <xf numFmtId="2" fontId="11" fillId="3" borderId="0" xfId="0" applyNumberFormat="1" applyFont="1" applyFill="1" applyAlignment="1">
      <alignment horizontal="right" indent="1"/>
    </xf>
    <xf numFmtId="0" fontId="20" fillId="6" borderId="0" xfId="3" applyFont="1" applyFill="1" applyAlignment="1">
      <alignment horizontal="center" vertical="center" wrapText="1"/>
    </xf>
    <xf numFmtId="167" fontId="4" fillId="3" borderId="51" xfId="0" applyNumberFormat="1" applyFont="1" applyFill="1" applyBorder="1" applyAlignment="1">
      <alignment horizontal="right" indent="1"/>
    </xf>
    <xf numFmtId="167" fontId="4" fillId="3" borderId="49" xfId="0" applyNumberFormat="1" applyFont="1" applyFill="1" applyBorder="1" applyAlignment="1">
      <alignment horizontal="right" indent="1"/>
    </xf>
    <xf numFmtId="167" fontId="4" fillId="3" borderId="50" xfId="0" applyNumberFormat="1" applyFont="1" applyFill="1" applyBorder="1" applyAlignment="1">
      <alignment horizontal="right" indent="1"/>
    </xf>
    <xf numFmtId="169" fontId="4" fillId="3" borderId="41" xfId="0" applyNumberFormat="1" applyFont="1" applyFill="1" applyBorder="1" applyAlignment="1">
      <alignment horizontal="right" indent="2"/>
    </xf>
    <xf numFmtId="169" fontId="4" fillId="3" borderId="42" xfId="0" applyNumberFormat="1" applyFont="1" applyFill="1" applyBorder="1" applyAlignment="1">
      <alignment horizontal="right" indent="2"/>
    </xf>
    <xf numFmtId="169" fontId="4" fillId="3" borderId="43" xfId="0" applyNumberFormat="1" applyFont="1" applyFill="1" applyBorder="1" applyAlignment="1">
      <alignment horizontal="right" indent="2"/>
    </xf>
    <xf numFmtId="169" fontId="4" fillId="3" borderId="6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9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16" xfId="0" applyBorder="1" applyAlignment="1">
      <alignment wrapText="1"/>
    </xf>
    <xf numFmtId="0" fontId="4" fillId="5" borderId="21" xfId="0" applyFont="1" applyFill="1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2" xfId="0" applyFont="1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</cellXfs>
  <cellStyles count="4">
    <cellStyle name="Accent1" xfId="1"/>
    <cellStyle name="Navadno" xfId="0" builtinId="0"/>
    <cellStyle name="Navadno 2" xfId="3"/>
    <cellStyle name="Odstotek" xfId="2" builtinId="5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088A08"/>
      <color rgb="FFE8E4E0"/>
      <color rgb="FFFF9999"/>
      <color rgb="FF2FA6FF"/>
      <color rgb="FFEA7C66"/>
      <color rgb="FF77A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1898650</xdr:colOff>
      <xdr:row>4</xdr:row>
      <xdr:rowOff>101600</xdr:rowOff>
    </xdr:from>
    <xdr:to>
      <xdr:col>1</xdr:col>
      <xdr:colOff>4064635</xdr:colOff>
      <xdr:row>7</xdr:row>
      <xdr:rowOff>133033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863600"/>
          <a:ext cx="2165985" cy="602933"/>
        </a:xfrm>
        <a:prstGeom prst="rect">
          <a:avLst/>
        </a:prstGeom>
      </xdr:spPr>
    </xdr:pic>
    <xdr:clientData/>
  </xdr:twoCellAnchor>
  <xdr:twoCellAnchor>
    <xdr:from>
      <xdr:col>1</xdr:col>
      <xdr:colOff>4413092</xdr:colOff>
      <xdr:row>39</xdr:row>
      <xdr:rowOff>39844</xdr:rowOff>
    </xdr:from>
    <xdr:to>
      <xdr:col>2</xdr:col>
      <xdr:colOff>442599</xdr:colOff>
      <xdr:row>43</xdr:row>
      <xdr:rowOff>96994</xdr:rowOff>
    </xdr:to>
    <xdr:sp macro="" textlink="">
      <xdr:nvSpPr>
        <xdr:cNvPr id="3" name="Polje z besedilo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17942" y="10326844"/>
          <a:ext cx="2458882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sl-SI" sz="1200" b="1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Posvetovalni</a:t>
          </a:r>
          <a:r>
            <a:rPr lang="sl-SI" sz="1200" b="1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dokument</a:t>
          </a:r>
          <a:endParaRPr lang="sl-SI" sz="1200" b="1">
            <a:effectLst/>
            <a:latin typeface="Verdana" panose="020B060403050404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sl-SI" sz="100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r">
            <a:spcAft>
              <a:spcPts val="0"/>
            </a:spcAft>
          </a:pPr>
          <a:r>
            <a:rPr lang="sl-SI" sz="1000">
              <a:effectLst/>
              <a:latin typeface="Segoe UI Light" panose="020B0502040204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Maribor, April 2020</a:t>
          </a:r>
        </a:p>
        <a:p>
          <a:pPr algn="r">
            <a:spcAft>
              <a:spcPts val="0"/>
            </a:spcAft>
          </a:pPr>
          <a:r>
            <a:rPr lang="sl-SI" sz="1000">
              <a:effectLst/>
              <a:latin typeface="Segoe UI Light" panose="020B0502040204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www.agen-rs.si</a:t>
          </a:r>
        </a:p>
        <a:p>
          <a:pPr algn="just">
            <a:lnSpc>
              <a:spcPct val="110000"/>
            </a:lnSpc>
            <a:spcAft>
              <a:spcPts val="600"/>
            </a:spcAft>
          </a:pPr>
          <a:r>
            <a:rPr lang="sl-SI" sz="1100">
              <a:effectLst/>
              <a:latin typeface="Segoe UI Light" panose="020B0502040204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er\BAZA\DToplota\TEH\DToplota_BAZA\DToplota_BAZA_TarifniCeniki\DToplota_BAZA_TarifniCenik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_BAZA"/>
      <sheetName val="Kazalo"/>
      <sheetName val="BAZA_TarifniCeniki"/>
      <sheetName val="BAZA_SifrantSP"/>
      <sheetName val="Sifrant_DSistemi"/>
      <sheetName val="DToplota_BAZA_TarifniCeniki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AE_BAZA_AST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5D5AD2"/>
      </a:hlink>
      <a:folHlink>
        <a:srgbClr val="7B8EB8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C21"/>
  <sheetViews>
    <sheetView showGridLines="0" showRowColHeaders="0" tabSelected="1" zoomScale="85" zoomScaleNormal="85" zoomScalePageLayoutView="40" workbookViewId="0"/>
  </sheetViews>
  <sheetFormatPr defaultColWidth="9.140625" defaultRowHeight="15" x14ac:dyDescent="0.25"/>
  <cols>
    <col min="1" max="1" width="10.5703125" style="94" customWidth="1"/>
    <col min="2" max="2" width="96.42578125" style="94" customWidth="1"/>
    <col min="3" max="3" width="7.140625" style="94" customWidth="1"/>
    <col min="4" max="4" width="5.42578125" style="94" customWidth="1"/>
    <col min="5" max="16384" width="9.140625" style="94"/>
  </cols>
  <sheetData>
    <row r="1" spans="2:3" x14ac:dyDescent="0.25">
      <c r="C1" s="95"/>
    </row>
    <row r="2" spans="2:3" x14ac:dyDescent="0.25">
      <c r="C2" s="95"/>
    </row>
    <row r="3" spans="2:3" x14ac:dyDescent="0.25">
      <c r="C3" s="96"/>
    </row>
    <row r="9" spans="2:3" x14ac:dyDescent="0.25">
      <c r="B9" s="97"/>
    </row>
    <row r="10" spans="2:3" ht="33.75" customHeight="1" x14ac:dyDescent="0.25">
      <c r="B10" s="98"/>
    </row>
    <row r="11" spans="2:3" x14ac:dyDescent="0.25">
      <c r="B11" s="97"/>
    </row>
    <row r="12" spans="2:3" x14ac:dyDescent="0.25">
      <c r="B12" s="99"/>
    </row>
    <row r="13" spans="2:3" ht="44.25" customHeight="1" x14ac:dyDescent="0.5">
      <c r="B13" s="100"/>
    </row>
    <row r="14" spans="2:3" ht="56.25" customHeight="1" x14ac:dyDescent="0.3">
      <c r="B14" s="101" t="s">
        <v>71</v>
      </c>
    </row>
    <row r="15" spans="2:3" ht="74.25" customHeight="1" x14ac:dyDescent="0.35">
      <c r="B15" s="102" t="s">
        <v>72</v>
      </c>
    </row>
    <row r="16" spans="2:3" ht="20.25" x14ac:dyDescent="0.35">
      <c r="B16" s="103"/>
    </row>
    <row r="17" spans="2:2" ht="20.25" x14ac:dyDescent="0.35">
      <c r="B17" s="103"/>
    </row>
    <row r="18" spans="2:2" ht="20.25" x14ac:dyDescent="0.35">
      <c r="B18" s="103"/>
    </row>
    <row r="19" spans="2:2" ht="17.25" x14ac:dyDescent="0.3">
      <c r="B19" s="104" t="s">
        <v>73</v>
      </c>
    </row>
    <row r="20" spans="2:2" ht="40.5" customHeight="1" x14ac:dyDescent="0.25">
      <c r="B20" s="135" t="str">
        <f>'Sezonski faktorji'!B3:F3</f>
        <v>Določitev sezonskih faktorjev za tarifno obdobje 2021</v>
      </c>
    </row>
    <row r="21" spans="2:2" ht="54" customHeight="1" x14ac:dyDescent="0.25">
      <c r="B21" s="105"/>
    </row>
  </sheetData>
  <pageMargins left="0.31496062992125984" right="0.19685039370078741" top="0.59055118110236227" bottom="0.59055118110236227" header="0.59055118110236227" footer="0.27559055118110237"/>
  <pageSetup paperSize="9" scale="80" orientation="portrait" blackAndWhite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6" tint="-0.249977111117893"/>
  </sheetPr>
  <dimension ref="B3:AN398"/>
  <sheetViews>
    <sheetView showGridLines="0" showRowColHeaders="0" zoomScale="85" zoomScaleNormal="85" zoomScaleSheetLayoutView="100" workbookViewId="0"/>
  </sheetViews>
  <sheetFormatPr defaultColWidth="9.140625" defaultRowHeight="12.75" x14ac:dyDescent="0.2"/>
  <cols>
    <col min="1" max="1" width="7.140625" style="3" customWidth="1"/>
    <col min="2" max="2" width="17.85546875" style="3" customWidth="1"/>
    <col min="3" max="3" width="27.7109375" style="3" customWidth="1"/>
    <col min="4" max="4" width="20.5703125" style="3" customWidth="1"/>
    <col min="5" max="5" width="22.5703125" style="3" customWidth="1"/>
    <col min="6" max="6" width="23.42578125" style="3" customWidth="1"/>
    <col min="7" max="7" width="20.5703125" style="3" customWidth="1"/>
    <col min="8" max="15" width="20.140625" style="3" customWidth="1"/>
    <col min="16" max="23" width="18.85546875" style="3" customWidth="1"/>
    <col min="24" max="24" width="20.140625" style="3" customWidth="1"/>
    <col min="25" max="28" width="21" style="3" customWidth="1"/>
    <col min="29" max="29" width="20.140625" style="3" customWidth="1"/>
    <col min="30" max="30" width="22.5703125" style="3" customWidth="1"/>
    <col min="31" max="31" width="20.85546875" style="3" customWidth="1"/>
    <col min="32" max="16384" width="9.140625" style="3"/>
  </cols>
  <sheetData>
    <row r="3" spans="2:8" s="11" customFormat="1" ht="30" customHeight="1" x14ac:dyDescent="0.25">
      <c r="B3" s="143" t="str">
        <f>"Določitev sezonskih faktorjev za tarifno obdobje "&amp;F20+2</f>
        <v>Določitev sezonskih faktorjev za tarifno obdobje 2021</v>
      </c>
      <c r="C3" s="144"/>
      <c r="D3" s="144"/>
      <c r="E3" s="144"/>
      <c r="F3" s="144"/>
    </row>
    <row r="4" spans="2:8" ht="23.25" customHeight="1" x14ac:dyDescent="0.2">
      <c r="B4" s="153" t="s">
        <v>81</v>
      </c>
      <c r="C4" s="154"/>
      <c r="D4" s="154"/>
      <c r="E4" s="154"/>
      <c r="F4" s="154"/>
    </row>
    <row r="5" spans="2:8" ht="20.25" customHeight="1" x14ac:dyDescent="0.2">
      <c r="B5" s="155" t="s">
        <v>58</v>
      </c>
      <c r="C5" s="154"/>
      <c r="D5" s="154"/>
      <c r="E5" s="154"/>
      <c r="F5" s="154"/>
    </row>
    <row r="7" spans="2:8" s="14" customFormat="1" ht="17.25" customHeight="1" x14ac:dyDescent="0.25">
      <c r="B7" s="12" t="s">
        <v>15</v>
      </c>
      <c r="C7" s="13"/>
      <c r="D7" s="12"/>
      <c r="E7" s="12"/>
    </row>
    <row r="8" spans="2:8" x14ac:dyDescent="0.2">
      <c r="B8" s="4"/>
      <c r="C8" s="4"/>
      <c r="D8" s="4"/>
      <c r="E8" s="24" t="s">
        <v>57</v>
      </c>
    </row>
    <row r="9" spans="2:8" x14ac:dyDescent="0.2">
      <c r="B9" s="4" t="s">
        <v>16</v>
      </c>
      <c r="C9" s="4"/>
      <c r="D9" s="4"/>
      <c r="E9" s="134">
        <v>1.4000000000000001</v>
      </c>
      <c r="F9" s="25"/>
      <c r="G9" s="25"/>
    </row>
    <row r="10" spans="2:8" x14ac:dyDescent="0.2">
      <c r="B10" s="4" t="s">
        <v>68</v>
      </c>
      <c r="C10" s="4"/>
      <c r="D10" s="4"/>
      <c r="E10" s="134">
        <v>1.45</v>
      </c>
      <c r="F10" s="25"/>
      <c r="G10" s="25"/>
    </row>
    <row r="11" spans="2:8" x14ac:dyDescent="0.2">
      <c r="B11" s="4" t="s">
        <v>69</v>
      </c>
      <c r="C11" s="4"/>
      <c r="D11" s="4"/>
      <c r="E11" s="134">
        <v>2.75</v>
      </c>
      <c r="F11" s="25"/>
      <c r="G11" s="25"/>
    </row>
    <row r="12" spans="2:8" x14ac:dyDescent="0.2">
      <c r="B12" s="4" t="s">
        <v>70</v>
      </c>
      <c r="C12" s="4"/>
      <c r="D12" s="4"/>
      <c r="E12" s="134">
        <v>2.8000000000000003</v>
      </c>
      <c r="F12" s="25"/>
      <c r="G12" s="25"/>
    </row>
    <row r="13" spans="2:8" x14ac:dyDescent="0.2">
      <c r="B13" s="4" t="s">
        <v>53</v>
      </c>
      <c r="C13" s="4"/>
      <c r="D13" s="4"/>
      <c r="E13" s="134">
        <v>1.5</v>
      </c>
      <c r="F13" s="25"/>
      <c r="G13" s="25"/>
    </row>
    <row r="14" spans="2:8" x14ac:dyDescent="0.2">
      <c r="B14" s="4"/>
      <c r="C14" s="4"/>
      <c r="D14" s="4"/>
      <c r="E14" s="4"/>
      <c r="F14" s="4"/>
      <c r="G14" s="4"/>
      <c r="H14" s="4"/>
    </row>
    <row r="15" spans="2:8" x14ac:dyDescent="0.2">
      <c r="B15" s="4"/>
      <c r="C15" s="4"/>
      <c r="D15" s="4"/>
      <c r="E15" s="4"/>
      <c r="F15" s="4"/>
      <c r="G15" s="4"/>
      <c r="H15" s="4"/>
    </row>
    <row r="16" spans="2:8" x14ac:dyDescent="0.2">
      <c r="B16" s="4"/>
      <c r="C16" s="4"/>
      <c r="D16" s="4"/>
      <c r="E16" s="4"/>
    </row>
    <row r="17" spans="2:13" s="14" customFormat="1" ht="17.25" customHeight="1" x14ac:dyDescent="0.25">
      <c r="B17" s="12" t="s">
        <v>59</v>
      </c>
      <c r="C17" s="13"/>
      <c r="D17" s="12"/>
      <c r="E17" s="12"/>
    </row>
    <row r="18" spans="2:13" ht="13.5" thickBot="1" x14ac:dyDescent="0.25"/>
    <row r="19" spans="2:13" ht="15" x14ac:dyDescent="0.25">
      <c r="B19" s="151" t="s">
        <v>22</v>
      </c>
      <c r="C19" s="148" t="s">
        <v>0</v>
      </c>
      <c r="D19" s="149"/>
      <c r="E19" s="149"/>
      <c r="F19" s="149"/>
      <c r="G19" s="150"/>
      <c r="H19"/>
      <c r="I19"/>
      <c r="J19"/>
      <c r="K19"/>
      <c r="L19"/>
    </row>
    <row r="20" spans="2:13" ht="15" x14ac:dyDescent="0.25">
      <c r="B20" s="152"/>
      <c r="C20" s="67" t="s">
        <v>13</v>
      </c>
      <c r="D20" s="68" t="s">
        <v>14</v>
      </c>
      <c r="E20" s="68" t="s">
        <v>75</v>
      </c>
      <c r="F20" s="68" t="s">
        <v>76</v>
      </c>
      <c r="G20" s="69" t="s">
        <v>77</v>
      </c>
      <c r="H20"/>
      <c r="I20"/>
      <c r="J20"/>
      <c r="K20"/>
      <c r="L20"/>
    </row>
    <row r="21" spans="2:13" ht="15" x14ac:dyDescent="0.25">
      <c r="B21" s="58" t="s">
        <v>1</v>
      </c>
      <c r="C21" s="61">
        <v>3503570.9412592333</v>
      </c>
      <c r="D21" s="51">
        <v>4109500.8505303292</v>
      </c>
      <c r="E21" s="51">
        <v>1934169.383514201</v>
      </c>
      <c r="F21" s="51">
        <v>2180330.413432329</v>
      </c>
      <c r="G21" s="52">
        <v>2720092.9692978314</v>
      </c>
      <c r="H21"/>
      <c r="J21"/>
      <c r="K21"/>
      <c r="L21"/>
      <c r="M21"/>
    </row>
    <row r="22" spans="2:13" ht="15" x14ac:dyDescent="0.25">
      <c r="B22" s="59" t="s">
        <v>2</v>
      </c>
      <c r="C22" s="62">
        <v>3113581.4521875</v>
      </c>
      <c r="D22" s="53">
        <v>3561373.2721875003</v>
      </c>
      <c r="E22" s="53">
        <v>2415538.382088542</v>
      </c>
      <c r="F22" s="53">
        <v>2047407.5105714281</v>
      </c>
      <c r="G22" s="54">
        <v>2447765.7042313218</v>
      </c>
      <c r="H22"/>
      <c r="J22"/>
      <c r="K22"/>
      <c r="L22"/>
      <c r="M22"/>
    </row>
    <row r="23" spans="2:13" ht="15" x14ac:dyDescent="0.25">
      <c r="B23" s="59" t="s">
        <v>3</v>
      </c>
      <c r="C23" s="62">
        <v>3050855.5851176069</v>
      </c>
      <c r="D23" s="53">
        <v>2789539.7758770161</v>
      </c>
      <c r="E23" s="53">
        <v>2155368.2994455649</v>
      </c>
      <c r="F23" s="53">
        <v>1696178.7968212368</v>
      </c>
      <c r="G23" s="54">
        <v>2275575</v>
      </c>
      <c r="H23"/>
      <c r="J23"/>
      <c r="K23"/>
      <c r="L23"/>
      <c r="M23"/>
    </row>
    <row r="24" spans="2:13" ht="15" x14ac:dyDescent="0.25">
      <c r="B24" s="59" t="s">
        <v>4</v>
      </c>
      <c r="C24" s="62">
        <v>2433620.8632914443</v>
      </c>
      <c r="D24" s="53">
        <v>2458142.6722133332</v>
      </c>
      <c r="E24" s="53">
        <v>1287681.9483029998</v>
      </c>
      <c r="F24" s="53">
        <v>1782138.2089956668</v>
      </c>
      <c r="G24" s="54">
        <v>1685596.5</v>
      </c>
      <c r="H24"/>
      <c r="J24"/>
      <c r="K24"/>
      <c r="L24"/>
      <c r="M24"/>
    </row>
    <row r="25" spans="2:13" ht="15" x14ac:dyDescent="0.25">
      <c r="B25" s="59" t="s">
        <v>5</v>
      </c>
      <c r="C25" s="62">
        <v>1961700.2407399195</v>
      </c>
      <c r="D25" s="53">
        <v>2234459.5672016134</v>
      </c>
      <c r="E25" s="53">
        <v>1117251.7476881719</v>
      </c>
      <c r="F25" s="53">
        <v>1418603.086435484</v>
      </c>
      <c r="G25" s="54">
        <v>1492459.8387096773</v>
      </c>
      <c r="H25"/>
      <c r="J25"/>
      <c r="K25"/>
      <c r="L25"/>
      <c r="M25"/>
    </row>
    <row r="26" spans="2:13" ht="15" x14ac:dyDescent="0.25">
      <c r="B26" s="59" t="s">
        <v>6</v>
      </c>
      <c r="C26" s="62">
        <v>2078703.3245270839</v>
      </c>
      <c r="D26" s="53">
        <v>2372118.6250125002</v>
      </c>
      <c r="E26" s="53">
        <v>1080306.0893333335</v>
      </c>
      <c r="F26" s="53">
        <v>1195936.4083333337</v>
      </c>
      <c r="G26" s="54">
        <v>1456843.5</v>
      </c>
      <c r="H26"/>
      <c r="J26"/>
      <c r="K26"/>
      <c r="L26"/>
      <c r="M26"/>
    </row>
    <row r="27" spans="2:13" ht="15" x14ac:dyDescent="0.25">
      <c r="B27" s="59" t="s">
        <v>7</v>
      </c>
      <c r="C27" s="62">
        <v>1356023.1171350807</v>
      </c>
      <c r="D27" s="53">
        <v>2512083.7738575269</v>
      </c>
      <c r="E27" s="53">
        <v>1080618.442580645</v>
      </c>
      <c r="F27" s="53">
        <v>1095000.7013897852</v>
      </c>
      <c r="G27" s="54">
        <v>1380157.2580645161</v>
      </c>
      <c r="H27"/>
      <c r="J27"/>
      <c r="K27"/>
      <c r="L27"/>
      <c r="M27"/>
    </row>
    <row r="28" spans="2:13" ht="15" x14ac:dyDescent="0.25">
      <c r="B28" s="59" t="s">
        <v>8</v>
      </c>
      <c r="C28" s="62">
        <v>1939459.9896881725</v>
      </c>
      <c r="D28" s="53">
        <v>2642508.2760060485</v>
      </c>
      <c r="E28" s="53">
        <v>1065725.9734375</v>
      </c>
      <c r="F28" s="53">
        <v>1926345.776129032</v>
      </c>
      <c r="G28" s="54">
        <v>1367582.6612903227</v>
      </c>
      <c r="H28"/>
      <c r="J28"/>
      <c r="K28"/>
      <c r="L28"/>
      <c r="M28"/>
    </row>
    <row r="29" spans="2:13" ht="15" x14ac:dyDescent="0.25">
      <c r="B29" s="59" t="s">
        <v>9</v>
      </c>
      <c r="C29" s="62">
        <v>2327988.3977048616</v>
      </c>
      <c r="D29" s="53">
        <v>2425371.713902778</v>
      </c>
      <c r="E29" s="53">
        <v>1247158.290638889</v>
      </c>
      <c r="F29" s="53">
        <v>1809139.655777778</v>
      </c>
      <c r="G29" s="54">
        <v>1513449</v>
      </c>
      <c r="H29"/>
      <c r="J29"/>
      <c r="K29"/>
      <c r="L29"/>
      <c r="M29"/>
    </row>
    <row r="30" spans="2:13" ht="15" x14ac:dyDescent="0.25">
      <c r="B30" s="59" t="s">
        <v>10</v>
      </c>
      <c r="C30" s="62">
        <v>2934093.2639516126</v>
      </c>
      <c r="D30" s="53">
        <v>1822004.2556975805</v>
      </c>
      <c r="E30" s="53">
        <v>1354084.0062499999</v>
      </c>
      <c r="F30" s="53">
        <v>2075916.1924596783</v>
      </c>
      <c r="G30" s="54">
        <v>1748417.6612903227</v>
      </c>
      <c r="H30"/>
      <c r="J30"/>
      <c r="K30"/>
      <c r="L30"/>
      <c r="M30"/>
    </row>
    <row r="31" spans="2:13" ht="15" x14ac:dyDescent="0.25">
      <c r="B31" s="59" t="s">
        <v>11</v>
      </c>
      <c r="C31" s="62">
        <v>3323802.3290756936</v>
      </c>
      <c r="D31" s="53">
        <v>1938260.5577902782</v>
      </c>
      <c r="E31" s="53">
        <v>1624197.8685833332</v>
      </c>
      <c r="F31" s="53">
        <v>2313216.8216388891</v>
      </c>
      <c r="G31" s="54">
        <v>2110375.5749999997</v>
      </c>
      <c r="H31"/>
      <c r="J31"/>
      <c r="K31"/>
      <c r="L31"/>
      <c r="M31"/>
    </row>
    <row r="32" spans="2:13" ht="15" x14ac:dyDescent="0.25">
      <c r="B32" s="60" t="s">
        <v>12</v>
      </c>
      <c r="C32" s="63">
        <v>3578220.2020665314</v>
      </c>
      <c r="D32" s="55">
        <v>2438053.2935772846</v>
      </c>
      <c r="E32" s="55">
        <v>1936662.4387096772</v>
      </c>
      <c r="F32" s="55">
        <v>2369777.8307634415</v>
      </c>
      <c r="G32" s="56">
        <v>2296484.8911290318</v>
      </c>
      <c r="H32"/>
      <c r="J32"/>
      <c r="K32"/>
      <c r="L32"/>
      <c r="M32"/>
    </row>
    <row r="33" spans="2:12" ht="15.75" thickBot="1" x14ac:dyDescent="0.3">
      <c r="B33" s="57" t="s">
        <v>56</v>
      </c>
      <c r="C33" s="64">
        <f>AVERAGE(C21:C32)</f>
        <v>2633468.3088953956</v>
      </c>
      <c r="D33" s="65">
        <f t="shared" ref="D33:G33" si="0">AVERAGE(D21:D32)</f>
        <v>2608618.0528211491</v>
      </c>
      <c r="E33" s="65">
        <f t="shared" si="0"/>
        <v>1524896.9058810712</v>
      </c>
      <c r="F33" s="65">
        <f t="shared" si="0"/>
        <v>1825832.6168956736</v>
      </c>
      <c r="G33" s="66">
        <f t="shared" si="0"/>
        <v>1874566.7132510853</v>
      </c>
      <c r="H33"/>
      <c r="I33"/>
      <c r="J33"/>
      <c r="K33"/>
      <c r="L33"/>
    </row>
    <row r="34" spans="2:12" ht="10.5" customHeight="1" x14ac:dyDescent="0.25">
      <c r="B34" s="5"/>
      <c r="C34" s="29"/>
      <c r="D34" s="29"/>
      <c r="E34" s="29"/>
      <c r="F34" s="29"/>
      <c r="G34" s="29"/>
      <c r="H34"/>
      <c r="I34"/>
      <c r="J34"/>
      <c r="K34"/>
      <c r="L34"/>
    </row>
    <row r="35" spans="2:12" ht="29.25" customHeight="1" x14ac:dyDescent="0.2">
      <c r="B35" s="145" t="s">
        <v>78</v>
      </c>
      <c r="C35" s="146"/>
      <c r="D35" s="146"/>
      <c r="E35" s="146"/>
      <c r="F35" s="146"/>
      <c r="G35" s="146"/>
      <c r="H35" s="147"/>
      <c r="I35" s="144"/>
      <c r="J35" s="144"/>
    </row>
    <row r="36" spans="2:12" x14ac:dyDescent="0.2">
      <c r="B36" s="4"/>
      <c r="C36" s="4"/>
      <c r="D36" s="4"/>
      <c r="E36" s="4"/>
      <c r="F36" s="4"/>
      <c r="G36" s="4"/>
      <c r="H36" s="4"/>
    </row>
    <row r="38" spans="2:12" s="14" customFormat="1" ht="17.25" customHeight="1" x14ac:dyDescent="0.25">
      <c r="B38" s="12" t="s">
        <v>60</v>
      </c>
      <c r="C38" s="13"/>
      <c r="D38" s="12"/>
      <c r="E38" s="12"/>
    </row>
    <row r="39" spans="2:12" ht="29.25" customHeight="1" x14ac:dyDescent="0.25">
      <c r="B39" s="158" t="s">
        <v>80</v>
      </c>
      <c r="C39" s="159"/>
      <c r="D39" s="159"/>
      <c r="E39" s="159"/>
      <c r="F39" s="159"/>
      <c r="G39" s="159"/>
      <c r="H39" s="147"/>
      <c r="I39" s="144"/>
      <c r="J39" s="144"/>
    </row>
    <row r="41" spans="2:12" x14ac:dyDescent="0.2">
      <c r="B41" s="2" t="s">
        <v>21</v>
      </c>
    </row>
    <row r="42" spans="2:12" ht="29.25" customHeight="1" x14ac:dyDescent="0.2">
      <c r="B42" s="147" t="s">
        <v>61</v>
      </c>
      <c r="C42" s="144"/>
      <c r="D42" s="144"/>
      <c r="E42" s="144"/>
      <c r="F42" s="144"/>
      <c r="G42" s="144"/>
      <c r="H42" s="147"/>
      <c r="I42" s="144"/>
      <c r="J42" s="144"/>
    </row>
    <row r="43" spans="2:12" ht="13.5" thickBot="1" x14ac:dyDescent="0.25">
      <c r="B43" s="6"/>
    </row>
    <row r="44" spans="2:12" ht="42" customHeight="1" x14ac:dyDescent="0.2">
      <c r="B44" s="30" t="s">
        <v>22</v>
      </c>
      <c r="C44" s="31" t="s">
        <v>79</v>
      </c>
    </row>
    <row r="45" spans="2:12" x14ac:dyDescent="0.2">
      <c r="B45" s="48" t="s">
        <v>1</v>
      </c>
      <c r="C45" s="139">
        <f>G21</f>
        <v>2720092.9692978314</v>
      </c>
      <c r="D45" s="41"/>
      <c r="H45" s="39"/>
      <c r="I45" s="43"/>
    </row>
    <row r="46" spans="2:12" x14ac:dyDescent="0.2">
      <c r="B46" s="49" t="s">
        <v>2</v>
      </c>
      <c r="C46" s="140">
        <f t="shared" ref="C46:C56" si="1">G22</f>
        <v>2447765.7042313218</v>
      </c>
      <c r="D46" s="41"/>
      <c r="H46" s="39"/>
      <c r="I46" s="43"/>
    </row>
    <row r="47" spans="2:12" x14ac:dyDescent="0.2">
      <c r="B47" s="49" t="s">
        <v>3</v>
      </c>
      <c r="C47" s="140">
        <f t="shared" si="1"/>
        <v>2275575</v>
      </c>
      <c r="D47" s="41"/>
      <c r="H47" s="39"/>
      <c r="I47" s="43"/>
    </row>
    <row r="48" spans="2:12" x14ac:dyDescent="0.2">
      <c r="B48" s="49" t="s">
        <v>4</v>
      </c>
      <c r="C48" s="140">
        <f t="shared" si="1"/>
        <v>1685596.5</v>
      </c>
      <c r="D48" s="41"/>
      <c r="H48" s="40"/>
      <c r="I48" s="43"/>
    </row>
    <row r="49" spans="2:10" x14ac:dyDescent="0.2">
      <c r="B49" s="49" t="s">
        <v>5</v>
      </c>
      <c r="C49" s="140">
        <f t="shared" si="1"/>
        <v>1492459.8387096773</v>
      </c>
      <c r="D49" s="41"/>
      <c r="H49" s="40"/>
      <c r="I49" s="43"/>
    </row>
    <row r="50" spans="2:10" x14ac:dyDescent="0.2">
      <c r="B50" s="49" t="s">
        <v>6</v>
      </c>
      <c r="C50" s="140">
        <f t="shared" si="1"/>
        <v>1456843.5</v>
      </c>
      <c r="D50" s="41"/>
      <c r="H50" s="40"/>
      <c r="I50" s="43"/>
    </row>
    <row r="51" spans="2:10" x14ac:dyDescent="0.2">
      <c r="B51" s="49" t="s">
        <v>7</v>
      </c>
      <c r="C51" s="140">
        <f t="shared" si="1"/>
        <v>1380157.2580645161</v>
      </c>
      <c r="D51" s="41"/>
      <c r="H51" s="40"/>
      <c r="I51" s="43"/>
    </row>
    <row r="52" spans="2:10" x14ac:dyDescent="0.2">
      <c r="B52" s="49" t="s">
        <v>8</v>
      </c>
      <c r="C52" s="140">
        <f t="shared" si="1"/>
        <v>1367582.6612903227</v>
      </c>
      <c r="D52" s="41"/>
      <c r="H52" s="40"/>
      <c r="I52" s="43"/>
    </row>
    <row r="53" spans="2:10" x14ac:dyDescent="0.2">
      <c r="B53" s="49" t="s">
        <v>9</v>
      </c>
      <c r="C53" s="140">
        <f t="shared" si="1"/>
        <v>1513449</v>
      </c>
      <c r="D53" s="41"/>
      <c r="H53" s="40"/>
      <c r="I53" s="43"/>
    </row>
    <row r="54" spans="2:10" x14ac:dyDescent="0.2">
      <c r="B54" s="49" t="s">
        <v>10</v>
      </c>
      <c r="C54" s="140">
        <f t="shared" si="1"/>
        <v>1748417.6612903227</v>
      </c>
      <c r="D54" s="41"/>
      <c r="H54" s="40"/>
      <c r="I54" s="43"/>
    </row>
    <row r="55" spans="2:10" x14ac:dyDescent="0.2">
      <c r="B55" s="49" t="s">
        <v>11</v>
      </c>
      <c r="C55" s="140">
        <f t="shared" si="1"/>
        <v>2110375.5749999997</v>
      </c>
      <c r="D55" s="41"/>
      <c r="H55" s="40"/>
      <c r="I55" s="43"/>
    </row>
    <row r="56" spans="2:10" ht="13.5" thickBot="1" x14ac:dyDescent="0.25">
      <c r="B56" s="50" t="s">
        <v>12</v>
      </c>
      <c r="C56" s="141">
        <f t="shared" si="1"/>
        <v>2296484.8911290318</v>
      </c>
      <c r="D56" s="41"/>
      <c r="H56" s="40"/>
      <c r="I56" s="43"/>
    </row>
    <row r="57" spans="2:10" ht="13.5" thickBot="1" x14ac:dyDescent="0.25">
      <c r="B57" s="16" t="s">
        <v>62</v>
      </c>
      <c r="C57" s="142">
        <f>SUM(C45:C56)</f>
        <v>22494800.559013024</v>
      </c>
    </row>
    <row r="58" spans="2:10" ht="20.25" customHeight="1" x14ac:dyDescent="0.2"/>
    <row r="59" spans="2:10" x14ac:dyDescent="0.2">
      <c r="B59" s="2" t="s">
        <v>40</v>
      </c>
    </row>
    <row r="60" spans="2:10" ht="15" x14ac:dyDescent="0.2">
      <c r="B60" s="147" t="s">
        <v>23</v>
      </c>
      <c r="C60" s="144"/>
      <c r="D60" s="144"/>
      <c r="E60" s="144"/>
      <c r="F60" s="144"/>
      <c r="G60" s="144"/>
      <c r="H60" s="147"/>
      <c r="I60" s="144"/>
      <c r="J60" s="144"/>
    </row>
    <row r="62" spans="2:10" ht="13.5" thickBot="1" x14ac:dyDescent="0.25"/>
    <row r="63" spans="2:10" ht="39.75" customHeight="1" x14ac:dyDescent="0.2">
      <c r="B63" s="22" t="s">
        <v>22</v>
      </c>
      <c r="C63" s="109" t="s">
        <v>24</v>
      </c>
      <c r="D63" s="32" t="s">
        <v>52</v>
      </c>
    </row>
    <row r="64" spans="2:10" x14ac:dyDescent="0.2">
      <c r="B64" s="48" t="s">
        <v>1</v>
      </c>
      <c r="C64" s="136">
        <f>C45/$C$57</f>
        <v>0.12092096403175123</v>
      </c>
      <c r="D64" s="106">
        <f>IF(C45/$C$57=0,0.1,C45/$C$57)</f>
        <v>0.12092096403175123</v>
      </c>
      <c r="G64" s="29"/>
      <c r="H64" s="20"/>
    </row>
    <row r="65" spans="2:9" x14ac:dyDescent="0.2">
      <c r="B65" s="49" t="s">
        <v>2</v>
      </c>
      <c r="C65" s="137">
        <f t="shared" ref="C65:C75" si="2">C46/$C$57</f>
        <v>0.10881473244494146</v>
      </c>
      <c r="D65" s="107">
        <f t="shared" ref="D65:D75" si="3">IF(C46/$C$57=0,0.1,C46/$C$57)</f>
        <v>0.10881473244494146</v>
      </c>
      <c r="G65" s="29"/>
    </row>
    <row r="66" spans="2:9" x14ac:dyDescent="0.2">
      <c r="B66" s="49" t="s">
        <v>3</v>
      </c>
      <c r="C66" s="137">
        <f t="shared" si="2"/>
        <v>0.10116004336336479</v>
      </c>
      <c r="D66" s="107">
        <f t="shared" si="3"/>
        <v>0.10116004336336479</v>
      </c>
      <c r="G66" s="29"/>
    </row>
    <row r="67" spans="2:9" x14ac:dyDescent="0.2">
      <c r="B67" s="49" t="s">
        <v>4</v>
      </c>
      <c r="C67" s="137">
        <f t="shared" si="2"/>
        <v>7.4932715921530127E-2</v>
      </c>
      <c r="D67" s="107">
        <f t="shared" si="3"/>
        <v>7.4932715921530127E-2</v>
      </c>
      <c r="G67" s="29"/>
    </row>
    <row r="68" spans="2:9" x14ac:dyDescent="0.2">
      <c r="B68" s="49" t="s">
        <v>5</v>
      </c>
      <c r="C68" s="137">
        <f t="shared" si="2"/>
        <v>6.6346880239917985E-2</v>
      </c>
      <c r="D68" s="107">
        <f t="shared" si="3"/>
        <v>6.6346880239917985E-2</v>
      </c>
      <c r="G68" s="29"/>
    </row>
    <row r="69" spans="2:9" x14ac:dyDescent="0.2">
      <c r="B69" s="49" t="s">
        <v>6</v>
      </c>
      <c r="C69" s="137">
        <f t="shared" si="2"/>
        <v>6.476356597063869E-2</v>
      </c>
      <c r="D69" s="107">
        <f t="shared" si="3"/>
        <v>6.476356597063869E-2</v>
      </c>
      <c r="G69" s="29"/>
    </row>
    <row r="70" spans="2:9" x14ac:dyDescent="0.2">
      <c r="B70" s="49" t="s">
        <v>7</v>
      </c>
      <c r="C70" s="137">
        <f t="shared" si="2"/>
        <v>6.1354500763134194E-2</v>
      </c>
      <c r="D70" s="107">
        <f t="shared" si="3"/>
        <v>6.1354500763134194E-2</v>
      </c>
      <c r="G70" s="29"/>
    </row>
    <row r="71" spans="2:9" x14ac:dyDescent="0.2">
      <c r="B71" s="49" t="s">
        <v>8</v>
      </c>
      <c r="C71" s="137">
        <f t="shared" si="2"/>
        <v>6.0795500618136017E-2</v>
      </c>
      <c r="D71" s="107">
        <f t="shared" si="3"/>
        <v>6.0795500618136017E-2</v>
      </c>
      <c r="G71" s="29"/>
    </row>
    <row r="72" spans="2:9" x14ac:dyDescent="0.2">
      <c r="B72" s="49" t="s">
        <v>9</v>
      </c>
      <c r="C72" s="137">
        <f t="shared" si="2"/>
        <v>6.7279947471843848E-2</v>
      </c>
      <c r="D72" s="107">
        <f t="shared" si="3"/>
        <v>6.7279947471843848E-2</v>
      </c>
      <c r="G72" s="29"/>
    </row>
    <row r="73" spans="2:9" x14ac:dyDescent="0.2">
      <c r="B73" s="49" t="s">
        <v>10</v>
      </c>
      <c r="C73" s="137">
        <f t="shared" si="2"/>
        <v>7.7725412888347736E-2</v>
      </c>
      <c r="D73" s="107">
        <f t="shared" si="3"/>
        <v>7.7725412888347736E-2</v>
      </c>
      <c r="G73" s="29"/>
    </row>
    <row r="74" spans="2:9" x14ac:dyDescent="0.2">
      <c r="B74" s="49" t="s">
        <v>11</v>
      </c>
      <c r="C74" s="137">
        <f t="shared" si="2"/>
        <v>9.3816149623715275E-2</v>
      </c>
      <c r="D74" s="107">
        <f t="shared" si="3"/>
        <v>9.3816149623715275E-2</v>
      </c>
      <c r="G74" s="29"/>
    </row>
    <row r="75" spans="2:9" ht="13.5" thickBot="1" x14ac:dyDescent="0.25">
      <c r="B75" s="50" t="s">
        <v>12</v>
      </c>
      <c r="C75" s="138">
        <f t="shared" si="2"/>
        <v>0.10208958666267863</v>
      </c>
      <c r="D75" s="108">
        <f t="shared" si="3"/>
        <v>0.10208958666267863</v>
      </c>
      <c r="G75" s="29"/>
    </row>
    <row r="76" spans="2:9" ht="30.75" customHeight="1" x14ac:dyDescent="0.2"/>
    <row r="78" spans="2:9" x14ac:dyDescent="0.2">
      <c r="B78" s="2" t="s">
        <v>41</v>
      </c>
    </row>
    <row r="79" spans="2:9" ht="27" customHeight="1" x14ac:dyDescent="0.2">
      <c r="B79" s="147" t="s">
        <v>25</v>
      </c>
      <c r="C79" s="144"/>
      <c r="D79" s="144"/>
      <c r="E79" s="144"/>
      <c r="F79" s="144"/>
      <c r="G79" s="144"/>
      <c r="H79" s="147"/>
      <c r="I79" s="144"/>
    </row>
    <row r="80" spans="2:9" ht="13.5" thickBot="1" x14ac:dyDescent="0.25"/>
    <row r="81" spans="2:10" ht="15.2" customHeight="1" x14ac:dyDescent="0.2">
      <c r="B81" s="22" t="s">
        <v>22</v>
      </c>
      <c r="C81" s="38" t="s">
        <v>27</v>
      </c>
    </row>
    <row r="82" spans="2:10" x14ac:dyDescent="0.2">
      <c r="B82" s="48" t="s">
        <v>1</v>
      </c>
      <c r="C82" s="70">
        <f t="shared" ref="C82:C93" si="4">IF(C64=0,MIN($D$64:$D$75),C64)*12</f>
        <v>1.4510515683810148</v>
      </c>
      <c r="F82" s="21"/>
    </row>
    <row r="83" spans="2:10" x14ac:dyDescent="0.2">
      <c r="B83" s="49" t="s">
        <v>2</v>
      </c>
      <c r="C83" s="71">
        <f t="shared" si="4"/>
        <v>1.3057767893392975</v>
      </c>
      <c r="F83" s="21"/>
    </row>
    <row r="84" spans="2:10" x14ac:dyDescent="0.2">
      <c r="B84" s="49" t="s">
        <v>3</v>
      </c>
      <c r="C84" s="71">
        <f t="shared" si="4"/>
        <v>1.2139205203603773</v>
      </c>
      <c r="F84" s="21"/>
    </row>
    <row r="85" spans="2:10" x14ac:dyDescent="0.2">
      <c r="B85" s="49" t="s">
        <v>4</v>
      </c>
      <c r="C85" s="71">
        <f t="shared" si="4"/>
        <v>0.89919259105836158</v>
      </c>
      <c r="F85" s="21"/>
    </row>
    <row r="86" spans="2:10" x14ac:dyDescent="0.2">
      <c r="B86" s="49" t="s">
        <v>5</v>
      </c>
      <c r="C86" s="71">
        <f t="shared" si="4"/>
        <v>0.79616256287901588</v>
      </c>
      <c r="F86" s="21"/>
    </row>
    <row r="87" spans="2:10" x14ac:dyDescent="0.2">
      <c r="B87" s="49" t="s">
        <v>6</v>
      </c>
      <c r="C87" s="71">
        <f t="shared" si="4"/>
        <v>0.77716279164766422</v>
      </c>
      <c r="F87" s="21"/>
    </row>
    <row r="88" spans="2:10" x14ac:dyDescent="0.2">
      <c r="B88" s="49" t="s">
        <v>7</v>
      </c>
      <c r="C88" s="71">
        <f t="shared" si="4"/>
        <v>0.7362540091576103</v>
      </c>
      <c r="F88" s="21"/>
    </row>
    <row r="89" spans="2:10" x14ac:dyDescent="0.2">
      <c r="B89" s="49" t="s">
        <v>8</v>
      </c>
      <c r="C89" s="71">
        <f t="shared" si="4"/>
        <v>0.7295460074176322</v>
      </c>
      <c r="F89" s="21"/>
    </row>
    <row r="90" spans="2:10" x14ac:dyDescent="0.2">
      <c r="B90" s="49" t="s">
        <v>9</v>
      </c>
      <c r="C90" s="71">
        <f t="shared" si="4"/>
        <v>0.80735936966212618</v>
      </c>
      <c r="F90" s="21"/>
    </row>
    <row r="91" spans="2:10" x14ac:dyDescent="0.2">
      <c r="B91" s="49" t="s">
        <v>10</v>
      </c>
      <c r="C91" s="71">
        <f t="shared" si="4"/>
        <v>0.93270495466017289</v>
      </c>
      <c r="F91" s="21"/>
    </row>
    <row r="92" spans="2:10" x14ac:dyDescent="0.2">
      <c r="B92" s="49" t="s">
        <v>11</v>
      </c>
      <c r="C92" s="71">
        <f t="shared" si="4"/>
        <v>1.1257937954845834</v>
      </c>
      <c r="F92" s="21"/>
    </row>
    <row r="93" spans="2:10" ht="13.5" thickBot="1" x14ac:dyDescent="0.25">
      <c r="B93" s="50" t="s">
        <v>12</v>
      </c>
      <c r="C93" s="72">
        <f t="shared" si="4"/>
        <v>1.2250750399521435</v>
      </c>
      <c r="F93" s="21"/>
    </row>
    <row r="95" spans="2:10" x14ac:dyDescent="0.2">
      <c r="B95" s="2" t="s">
        <v>42</v>
      </c>
    </row>
    <row r="96" spans="2:10" ht="27" customHeight="1" x14ac:dyDescent="0.2">
      <c r="B96" s="147" t="s">
        <v>26</v>
      </c>
      <c r="C96" s="144"/>
      <c r="D96" s="144"/>
      <c r="E96" s="144"/>
      <c r="F96" s="144"/>
      <c r="G96" s="144"/>
      <c r="H96" s="147"/>
      <c r="I96" s="144"/>
      <c r="J96" s="144"/>
    </row>
    <row r="97" spans="2:3" ht="13.5" thickBot="1" x14ac:dyDescent="0.25"/>
    <row r="98" spans="2:3" ht="15.2" customHeight="1" x14ac:dyDescent="0.2">
      <c r="B98" s="15" t="s">
        <v>22</v>
      </c>
      <c r="C98" s="8" t="s">
        <v>28</v>
      </c>
    </row>
    <row r="99" spans="2:3" x14ac:dyDescent="0.2">
      <c r="B99" s="48" t="s">
        <v>1</v>
      </c>
      <c r="C99" s="73">
        <f>POWER(C82,$E$13)</f>
        <v>1.7479309422682958</v>
      </c>
    </row>
    <row r="100" spans="2:3" x14ac:dyDescent="0.2">
      <c r="B100" s="49" t="s">
        <v>2</v>
      </c>
      <c r="C100" s="74">
        <f t="shared" ref="C100:C110" si="5">POWER(C83,$E$13)</f>
        <v>1.492118850085326</v>
      </c>
    </row>
    <row r="101" spans="2:3" x14ac:dyDescent="0.2">
      <c r="B101" s="49" t="s">
        <v>3</v>
      </c>
      <c r="C101" s="74">
        <f t="shared" si="5"/>
        <v>1.3374740957047309</v>
      </c>
    </row>
    <row r="102" spans="2:3" x14ac:dyDescent="0.2">
      <c r="B102" s="49" t="s">
        <v>4</v>
      </c>
      <c r="C102" s="74">
        <f t="shared" si="5"/>
        <v>0.85266626290729874</v>
      </c>
    </row>
    <row r="103" spans="2:3" x14ac:dyDescent="0.2">
      <c r="B103" s="49" t="s">
        <v>5</v>
      </c>
      <c r="C103" s="74">
        <f t="shared" si="5"/>
        <v>0.71039946961880707</v>
      </c>
    </row>
    <row r="104" spans="2:3" x14ac:dyDescent="0.2">
      <c r="B104" s="49" t="s">
        <v>6</v>
      </c>
      <c r="C104" s="74">
        <f t="shared" si="5"/>
        <v>0.68512213574981229</v>
      </c>
    </row>
    <row r="105" spans="2:3" x14ac:dyDescent="0.2">
      <c r="B105" s="49" t="s">
        <v>7</v>
      </c>
      <c r="C105" s="74">
        <f>POWER(C88,$E$13)</f>
        <v>0.63174455732670254</v>
      </c>
    </row>
    <row r="106" spans="2:3" x14ac:dyDescent="0.2">
      <c r="B106" s="49" t="s">
        <v>8</v>
      </c>
      <c r="C106" s="74">
        <f t="shared" si="5"/>
        <v>0.62313052673118696</v>
      </c>
    </row>
    <row r="107" spans="2:3" x14ac:dyDescent="0.2">
      <c r="B107" s="49" t="s">
        <v>9</v>
      </c>
      <c r="C107" s="74">
        <f t="shared" si="5"/>
        <v>0.72543805601132394</v>
      </c>
    </row>
    <row r="108" spans="2:3" x14ac:dyDescent="0.2">
      <c r="B108" s="49" t="s">
        <v>10</v>
      </c>
      <c r="C108" s="74">
        <f t="shared" si="5"/>
        <v>0.9007752102848462</v>
      </c>
    </row>
    <row r="109" spans="2:3" x14ac:dyDescent="0.2">
      <c r="B109" s="49" t="s">
        <v>11</v>
      </c>
      <c r="C109" s="74">
        <f t="shared" si="5"/>
        <v>1.1945058368866381</v>
      </c>
    </row>
    <row r="110" spans="2:3" ht="13.5" thickBot="1" x14ac:dyDescent="0.25">
      <c r="B110" s="50" t="s">
        <v>12</v>
      </c>
      <c r="C110" s="75">
        <f t="shared" si="5"/>
        <v>1.3559511297162901</v>
      </c>
    </row>
    <row r="112" spans="2:3" x14ac:dyDescent="0.2">
      <c r="B112" s="2" t="s">
        <v>43</v>
      </c>
    </row>
    <row r="113" spans="2:10" ht="15" x14ac:dyDescent="0.2">
      <c r="B113" s="147" t="s">
        <v>30</v>
      </c>
      <c r="C113" s="144"/>
      <c r="D113" s="144"/>
      <c r="E113" s="144"/>
      <c r="F113" s="144"/>
      <c r="G113" s="144"/>
      <c r="H113" s="147"/>
      <c r="I113" s="144"/>
      <c r="J113" s="144"/>
    </row>
    <row r="114" spans="2:10" ht="13.5" thickBot="1" x14ac:dyDescent="0.25"/>
    <row r="115" spans="2:10" ht="15.2" customHeight="1" x14ac:dyDescent="0.2">
      <c r="B115" s="164" t="s">
        <v>22</v>
      </c>
      <c r="C115" s="156" t="s">
        <v>38</v>
      </c>
      <c r="D115" s="156"/>
      <c r="E115" s="157"/>
    </row>
    <row r="116" spans="2:10" ht="15.2" customHeight="1" x14ac:dyDescent="0.2">
      <c r="B116" s="165"/>
      <c r="C116" s="9" t="s">
        <v>55</v>
      </c>
      <c r="D116" s="9" t="s">
        <v>74</v>
      </c>
      <c r="E116" s="17" t="s">
        <v>33</v>
      </c>
    </row>
    <row r="117" spans="2:10" x14ac:dyDescent="0.2">
      <c r="B117" s="48" t="s">
        <v>1</v>
      </c>
      <c r="C117" s="85">
        <f>C99*$E$10</f>
        <v>2.5344998662890288</v>
      </c>
      <c r="D117" s="85">
        <f>C99*$E$11</f>
        <v>4.8068100912378133</v>
      </c>
      <c r="E117" s="73">
        <f>C99*$E$12</f>
        <v>4.8942066383512284</v>
      </c>
    </row>
    <row r="118" spans="2:10" x14ac:dyDescent="0.2">
      <c r="B118" s="49" t="s">
        <v>2</v>
      </c>
      <c r="C118" s="83">
        <f t="shared" ref="C118:C128" si="6">C100*$E$10</f>
        <v>2.1635723326237226</v>
      </c>
      <c r="D118" s="83">
        <f t="shared" ref="D118:D128" si="7">C100*$E$11</f>
        <v>4.1033268377346461</v>
      </c>
      <c r="E118" s="74">
        <f t="shared" ref="E118:E128" si="8">C100*$E$12</f>
        <v>4.1779327802389128</v>
      </c>
    </row>
    <row r="119" spans="2:10" x14ac:dyDescent="0.2">
      <c r="B119" s="49" t="s">
        <v>3</v>
      </c>
      <c r="C119" s="83">
        <f t="shared" si="6"/>
        <v>1.9393374387718596</v>
      </c>
      <c r="D119" s="83">
        <f t="shared" si="7"/>
        <v>3.6780537631880099</v>
      </c>
      <c r="E119" s="74">
        <f t="shared" si="8"/>
        <v>3.7449274679732469</v>
      </c>
    </row>
    <row r="120" spans="2:10" x14ac:dyDescent="0.2">
      <c r="B120" s="49" t="s">
        <v>4</v>
      </c>
      <c r="C120" s="83">
        <f t="shared" si="6"/>
        <v>1.2363660812155832</v>
      </c>
      <c r="D120" s="83">
        <f t="shared" si="7"/>
        <v>2.3448322229950715</v>
      </c>
      <c r="E120" s="74">
        <f t="shared" si="8"/>
        <v>2.3874655361404367</v>
      </c>
    </row>
    <row r="121" spans="2:10" x14ac:dyDescent="0.2">
      <c r="B121" s="49" t="s">
        <v>5</v>
      </c>
      <c r="C121" s="83">
        <f t="shared" si="6"/>
        <v>1.0300792309472702</v>
      </c>
      <c r="D121" s="83">
        <f t="shared" si="7"/>
        <v>1.9535985414517194</v>
      </c>
      <c r="E121" s="74">
        <f t="shared" si="8"/>
        <v>1.98911851493266</v>
      </c>
    </row>
    <row r="122" spans="2:10" x14ac:dyDescent="0.2">
      <c r="B122" s="49" t="s">
        <v>6</v>
      </c>
      <c r="C122" s="83">
        <f t="shared" si="6"/>
        <v>0.99342709683722774</v>
      </c>
      <c r="D122" s="83">
        <f t="shared" si="7"/>
        <v>1.8840858733119838</v>
      </c>
      <c r="E122" s="74">
        <f t="shared" si="8"/>
        <v>1.9183419800994745</v>
      </c>
    </row>
    <row r="123" spans="2:10" x14ac:dyDescent="0.2">
      <c r="B123" s="49" t="s">
        <v>7</v>
      </c>
      <c r="C123" s="83">
        <f t="shared" si="6"/>
        <v>0.9160296081237187</v>
      </c>
      <c r="D123" s="83">
        <f t="shared" si="7"/>
        <v>1.7372975326484319</v>
      </c>
      <c r="E123" s="74">
        <f t="shared" si="8"/>
        <v>1.7688847605147673</v>
      </c>
    </row>
    <row r="124" spans="2:10" x14ac:dyDescent="0.2">
      <c r="B124" s="49" t="s">
        <v>8</v>
      </c>
      <c r="C124" s="83">
        <f t="shared" si="6"/>
        <v>0.90353926376022109</v>
      </c>
      <c r="D124" s="83">
        <f t="shared" si="7"/>
        <v>1.7136089485107642</v>
      </c>
      <c r="E124" s="74">
        <f t="shared" si="8"/>
        <v>1.7447654748473236</v>
      </c>
    </row>
    <row r="125" spans="2:10" x14ac:dyDescent="0.2">
      <c r="B125" s="49" t="s">
        <v>9</v>
      </c>
      <c r="C125" s="83">
        <f t="shared" si="6"/>
        <v>1.0518851812164196</v>
      </c>
      <c r="D125" s="83">
        <f t="shared" si="7"/>
        <v>1.9949546540311409</v>
      </c>
      <c r="E125" s="74">
        <f t="shared" si="8"/>
        <v>2.0312265568317072</v>
      </c>
    </row>
    <row r="126" spans="2:10" x14ac:dyDescent="0.2">
      <c r="B126" s="49" t="s">
        <v>10</v>
      </c>
      <c r="C126" s="83">
        <f t="shared" si="6"/>
        <v>1.3061240549130269</v>
      </c>
      <c r="D126" s="83">
        <f t="shared" si="7"/>
        <v>2.4771318282833272</v>
      </c>
      <c r="E126" s="74">
        <f t="shared" si="8"/>
        <v>2.5221705887975694</v>
      </c>
    </row>
    <row r="127" spans="2:10" x14ac:dyDescent="0.2">
      <c r="B127" s="49" t="s">
        <v>11</v>
      </c>
      <c r="C127" s="83">
        <f t="shared" si="6"/>
        <v>1.7320334634856251</v>
      </c>
      <c r="D127" s="83">
        <f t="shared" si="7"/>
        <v>3.284891051438255</v>
      </c>
      <c r="E127" s="74">
        <f t="shared" si="8"/>
        <v>3.3446163432825871</v>
      </c>
    </row>
    <row r="128" spans="2:10" x14ac:dyDescent="0.2">
      <c r="B128" s="76" t="s">
        <v>12</v>
      </c>
      <c r="C128" s="86">
        <f t="shared" si="6"/>
        <v>1.9661291380886206</v>
      </c>
      <c r="D128" s="86">
        <f t="shared" si="7"/>
        <v>3.7288656067197978</v>
      </c>
      <c r="E128" s="87">
        <f t="shared" si="8"/>
        <v>3.7966631632056127</v>
      </c>
    </row>
    <row r="129" spans="2:10" ht="13.5" thickBot="1" x14ac:dyDescent="0.25">
      <c r="B129" s="18" t="s">
        <v>29</v>
      </c>
      <c r="C129" s="88">
        <f>AVERAGE(C117:C128)</f>
        <v>1.4810852296893604</v>
      </c>
      <c r="D129" s="88">
        <f>AVERAGE(D117:D128)</f>
        <v>2.8089547459625805</v>
      </c>
      <c r="E129" s="89">
        <f>AVERAGE(E117:E128)</f>
        <v>2.860026650434627</v>
      </c>
    </row>
    <row r="131" spans="2:10" x14ac:dyDescent="0.2">
      <c r="B131" s="2" t="s">
        <v>44</v>
      </c>
    </row>
    <row r="132" spans="2:10" x14ac:dyDescent="0.2">
      <c r="B132" s="6" t="s">
        <v>31</v>
      </c>
    </row>
    <row r="133" spans="2:10" ht="30" customHeight="1" x14ac:dyDescent="0.2">
      <c r="B133" s="147" t="s">
        <v>49</v>
      </c>
      <c r="C133" s="144"/>
      <c r="D133" s="144"/>
      <c r="E133" s="144"/>
      <c r="F133" s="144"/>
      <c r="G133" s="144"/>
      <c r="H133" s="147"/>
      <c r="I133" s="144"/>
      <c r="J133" s="144"/>
    </row>
    <row r="135" spans="2:10" x14ac:dyDescent="0.2">
      <c r="B135" s="2" t="s">
        <v>45</v>
      </c>
    </row>
    <row r="136" spans="2:10" ht="21.75" customHeight="1" x14ac:dyDescent="0.2">
      <c r="B136" s="6" t="s">
        <v>50</v>
      </c>
    </row>
    <row r="137" spans="2:10" ht="33.75" customHeight="1" x14ac:dyDescent="0.2">
      <c r="B137" s="147" t="s">
        <v>51</v>
      </c>
      <c r="C137" s="144"/>
      <c r="D137" s="144"/>
      <c r="E137" s="144"/>
      <c r="F137" s="144"/>
      <c r="G137" s="144"/>
      <c r="H137" s="37"/>
      <c r="I137" s="37"/>
      <c r="J137" s="37"/>
    </row>
    <row r="138" spans="2:10" ht="13.5" thickBot="1" x14ac:dyDescent="0.25">
      <c r="B138" s="6"/>
    </row>
    <row r="139" spans="2:10" ht="15.2" customHeight="1" x14ac:dyDescent="0.2">
      <c r="B139" s="7"/>
      <c r="C139" s="19" t="s">
        <v>55</v>
      </c>
      <c r="D139" s="19" t="s">
        <v>74</v>
      </c>
      <c r="E139" s="8" t="s">
        <v>33</v>
      </c>
    </row>
    <row r="140" spans="2:10" ht="13.5" thickBot="1" x14ac:dyDescent="0.25">
      <c r="B140" s="18" t="s">
        <v>32</v>
      </c>
      <c r="C140" s="34">
        <f>1.5/C129</f>
        <v>1.0127708857879885</v>
      </c>
      <c r="D140" s="35">
        <f>3/D129</f>
        <v>1.0680129341036968</v>
      </c>
      <c r="E140" s="36">
        <f>3/E129</f>
        <v>1.0489412745661311</v>
      </c>
    </row>
    <row r="141" spans="2:10" ht="13.5" thickBot="1" x14ac:dyDescent="0.25"/>
    <row r="142" spans="2:10" s="23" customFormat="1" ht="15.2" customHeight="1" x14ac:dyDescent="0.25">
      <c r="B142" s="164" t="s">
        <v>22</v>
      </c>
      <c r="C142" s="160" t="s">
        <v>28</v>
      </c>
      <c r="D142" s="160"/>
      <c r="E142" s="161"/>
    </row>
    <row r="143" spans="2:10" ht="15.2" customHeight="1" x14ac:dyDescent="0.2">
      <c r="B143" s="165"/>
      <c r="C143" s="9" t="s">
        <v>55</v>
      </c>
      <c r="D143" s="9" t="s">
        <v>74</v>
      </c>
      <c r="E143" s="17" t="s">
        <v>33</v>
      </c>
    </row>
    <row r="144" spans="2:10" x14ac:dyDescent="0.2">
      <c r="B144" s="48" t="s">
        <v>1</v>
      </c>
      <c r="C144" s="90">
        <f>IF($C$129&gt;1.5,C99*$C$140,C99)</f>
        <v>1.7479309422682958</v>
      </c>
      <c r="D144" s="85">
        <f>IF($D$129&gt;3,C99*$D$140,C99)</f>
        <v>1.7479309422682958</v>
      </c>
      <c r="E144" s="73">
        <f>IF($E$129&gt;3,C99*$E$140,C99)</f>
        <v>1.7479309422682958</v>
      </c>
    </row>
    <row r="145" spans="2:7" x14ac:dyDescent="0.2">
      <c r="B145" s="49" t="s">
        <v>2</v>
      </c>
      <c r="C145" s="91">
        <f t="shared" ref="C145:C155" si="9">IF($C$129&gt;1.5,C100*$C$140,C100)</f>
        <v>1.492118850085326</v>
      </c>
      <c r="D145" s="83">
        <f t="shared" ref="D145:D155" si="10">IF($D$129&gt;3,C100*$D$140,C100)</f>
        <v>1.492118850085326</v>
      </c>
      <c r="E145" s="74">
        <f t="shared" ref="E145:E155" si="11">IF($E$129&gt;3,C100*$E$140,C100)</f>
        <v>1.492118850085326</v>
      </c>
    </row>
    <row r="146" spans="2:7" x14ac:dyDescent="0.2">
      <c r="B146" s="49" t="s">
        <v>3</v>
      </c>
      <c r="C146" s="91">
        <f t="shared" si="9"/>
        <v>1.3374740957047309</v>
      </c>
      <c r="D146" s="83">
        <f t="shared" si="10"/>
        <v>1.3374740957047309</v>
      </c>
      <c r="E146" s="74">
        <f t="shared" si="11"/>
        <v>1.3374740957047309</v>
      </c>
    </row>
    <row r="147" spans="2:7" x14ac:dyDescent="0.2">
      <c r="B147" s="49" t="s">
        <v>4</v>
      </c>
      <c r="C147" s="91">
        <f t="shared" si="9"/>
        <v>0.85266626290729874</v>
      </c>
      <c r="D147" s="83">
        <f t="shared" si="10"/>
        <v>0.85266626290729874</v>
      </c>
      <c r="E147" s="74">
        <f t="shared" si="11"/>
        <v>0.85266626290729874</v>
      </c>
    </row>
    <row r="148" spans="2:7" x14ac:dyDescent="0.2">
      <c r="B148" s="49" t="s">
        <v>5</v>
      </c>
      <c r="C148" s="91">
        <f t="shared" si="9"/>
        <v>0.71039946961880707</v>
      </c>
      <c r="D148" s="83">
        <f t="shared" si="10"/>
        <v>0.71039946961880707</v>
      </c>
      <c r="E148" s="74">
        <f t="shared" si="11"/>
        <v>0.71039946961880707</v>
      </c>
    </row>
    <row r="149" spans="2:7" x14ac:dyDescent="0.2">
      <c r="B149" s="49" t="s">
        <v>6</v>
      </c>
      <c r="C149" s="91">
        <f t="shared" si="9"/>
        <v>0.68512213574981229</v>
      </c>
      <c r="D149" s="83">
        <f t="shared" si="10"/>
        <v>0.68512213574981229</v>
      </c>
      <c r="E149" s="74">
        <f t="shared" si="11"/>
        <v>0.68512213574981229</v>
      </c>
    </row>
    <row r="150" spans="2:7" x14ac:dyDescent="0.2">
      <c r="B150" s="49" t="s">
        <v>7</v>
      </c>
      <c r="C150" s="91">
        <f t="shared" si="9"/>
        <v>0.63174455732670254</v>
      </c>
      <c r="D150" s="83">
        <f t="shared" si="10"/>
        <v>0.63174455732670254</v>
      </c>
      <c r="E150" s="74">
        <f t="shared" si="11"/>
        <v>0.63174455732670254</v>
      </c>
    </row>
    <row r="151" spans="2:7" x14ac:dyDescent="0.2">
      <c r="B151" s="49" t="s">
        <v>8</v>
      </c>
      <c r="C151" s="91">
        <f t="shared" si="9"/>
        <v>0.62313052673118696</v>
      </c>
      <c r="D151" s="83">
        <f t="shared" si="10"/>
        <v>0.62313052673118696</v>
      </c>
      <c r="E151" s="74">
        <f t="shared" si="11"/>
        <v>0.62313052673118696</v>
      </c>
    </row>
    <row r="152" spans="2:7" x14ac:dyDescent="0.2">
      <c r="B152" s="49" t="s">
        <v>9</v>
      </c>
      <c r="C152" s="91">
        <f t="shared" si="9"/>
        <v>0.72543805601132394</v>
      </c>
      <c r="D152" s="83">
        <f t="shared" si="10"/>
        <v>0.72543805601132394</v>
      </c>
      <c r="E152" s="74">
        <f t="shared" si="11"/>
        <v>0.72543805601132394</v>
      </c>
    </row>
    <row r="153" spans="2:7" x14ac:dyDescent="0.2">
      <c r="B153" s="49" t="s">
        <v>10</v>
      </c>
      <c r="C153" s="91">
        <f t="shared" si="9"/>
        <v>0.9007752102848462</v>
      </c>
      <c r="D153" s="83">
        <f t="shared" si="10"/>
        <v>0.9007752102848462</v>
      </c>
      <c r="E153" s="74">
        <f t="shared" si="11"/>
        <v>0.9007752102848462</v>
      </c>
    </row>
    <row r="154" spans="2:7" x14ac:dyDescent="0.2">
      <c r="B154" s="49" t="s">
        <v>11</v>
      </c>
      <c r="C154" s="91">
        <f t="shared" si="9"/>
        <v>1.1945058368866381</v>
      </c>
      <c r="D154" s="83">
        <f t="shared" si="10"/>
        <v>1.1945058368866381</v>
      </c>
      <c r="E154" s="74">
        <f t="shared" si="11"/>
        <v>1.1945058368866381</v>
      </c>
    </row>
    <row r="155" spans="2:7" ht="13.5" thickBot="1" x14ac:dyDescent="0.25">
      <c r="B155" s="50" t="s">
        <v>12</v>
      </c>
      <c r="C155" s="92">
        <f t="shared" si="9"/>
        <v>1.3559511297162901</v>
      </c>
      <c r="D155" s="84">
        <f t="shared" si="10"/>
        <v>1.3559511297162901</v>
      </c>
      <c r="E155" s="75">
        <f t="shared" si="11"/>
        <v>1.3559511297162901</v>
      </c>
    </row>
    <row r="157" spans="2:7" x14ac:dyDescent="0.2">
      <c r="B157" s="2" t="s">
        <v>46</v>
      </c>
    </row>
    <row r="158" spans="2:7" ht="31.5" customHeight="1" x14ac:dyDescent="0.2">
      <c r="B158" s="147" t="s">
        <v>34</v>
      </c>
      <c r="C158" s="144"/>
      <c r="D158" s="144"/>
      <c r="E158" s="144"/>
      <c r="F158" s="144"/>
      <c r="G158" s="144"/>
    </row>
    <row r="161" spans="2:10" x14ac:dyDescent="0.2">
      <c r="B161" s="2" t="s">
        <v>47</v>
      </c>
    </row>
    <row r="162" spans="2:10" x14ac:dyDescent="0.2">
      <c r="B162" s="6" t="s">
        <v>35</v>
      </c>
    </row>
    <row r="163" spans="2:10" ht="45" customHeight="1" x14ac:dyDescent="0.2">
      <c r="B163" s="147" t="s">
        <v>63</v>
      </c>
      <c r="C163" s="144"/>
      <c r="D163" s="144"/>
      <c r="E163" s="144"/>
      <c r="F163" s="144"/>
      <c r="G163" s="144"/>
      <c r="H163" s="147"/>
      <c r="I163" s="144"/>
      <c r="J163" s="144"/>
    </row>
    <row r="164" spans="2:10" x14ac:dyDescent="0.2">
      <c r="B164" s="6"/>
    </row>
    <row r="165" spans="2:10" x14ac:dyDescent="0.2">
      <c r="B165" s="6" t="s">
        <v>36</v>
      </c>
    </row>
    <row r="166" spans="2:10" x14ac:dyDescent="0.2">
      <c r="B166" s="6"/>
    </row>
    <row r="167" spans="2:10" s="11" customFormat="1" ht="21.75" customHeight="1" thickBot="1" x14ac:dyDescent="0.3">
      <c r="C167" s="23" t="s">
        <v>64</v>
      </c>
      <c r="D167" s="162" t="s">
        <v>65</v>
      </c>
      <c r="E167" s="163"/>
    </row>
    <row r="168" spans="2:10" s="33" customFormat="1" ht="39" customHeight="1" x14ac:dyDescent="0.25">
      <c r="B168" s="93" t="s">
        <v>37</v>
      </c>
      <c r="C168" s="114" t="s">
        <v>28</v>
      </c>
      <c r="D168" s="110" t="s">
        <v>66</v>
      </c>
      <c r="E168" s="32" t="s">
        <v>67</v>
      </c>
    </row>
    <row r="169" spans="2:10" x14ac:dyDescent="0.2">
      <c r="B169" s="77" t="s">
        <v>18</v>
      </c>
      <c r="C169" s="115">
        <f>AVERAGE($C$144:$C$146)</f>
        <v>1.5258412960194507</v>
      </c>
      <c r="D169" s="111">
        <f>MIN($C$144:$C$146)</f>
        <v>1.3374740957047309</v>
      </c>
      <c r="E169" s="78">
        <f>MAX($C$144:$C$146)</f>
        <v>1.7479309422682958</v>
      </c>
    </row>
    <row r="170" spans="2:10" x14ac:dyDescent="0.2">
      <c r="B170" s="79" t="s">
        <v>19</v>
      </c>
      <c r="C170" s="116">
        <f>AVERAGE($C$147:$C$149)</f>
        <v>0.74939595609197285</v>
      </c>
      <c r="D170" s="112">
        <f>MIN($C$147:$C$149)</f>
        <v>0.68512213574981229</v>
      </c>
      <c r="E170" s="80">
        <f>MAX($C$147:$C$149)</f>
        <v>0.85266626290729874</v>
      </c>
    </row>
    <row r="171" spans="2:10" x14ac:dyDescent="0.2">
      <c r="B171" s="79" t="s">
        <v>20</v>
      </c>
      <c r="C171" s="116">
        <f>AVERAGE($C$150:$C$152)</f>
        <v>0.66010438002307115</v>
      </c>
      <c r="D171" s="112">
        <f>MIN($C$150:$C$152)</f>
        <v>0.62313052673118696</v>
      </c>
      <c r="E171" s="80">
        <f>MAX($C$150:$C$152)</f>
        <v>0.72543805601132394</v>
      </c>
    </row>
    <row r="172" spans="2:10" ht="13.5" thickBot="1" x14ac:dyDescent="0.25">
      <c r="B172" s="81" t="s">
        <v>17</v>
      </c>
      <c r="C172" s="117">
        <f>AVERAGE($C$153:$C$155)</f>
        <v>1.1504107256292582</v>
      </c>
      <c r="D172" s="113">
        <f>MIN($C$153:$C$155)</f>
        <v>0.9007752102848462</v>
      </c>
      <c r="E172" s="82">
        <f>MAX($C$153:$C$155)</f>
        <v>1.3559511297162901</v>
      </c>
    </row>
    <row r="173" spans="2:10" x14ac:dyDescent="0.2">
      <c r="C173" s="10"/>
    </row>
    <row r="174" spans="2:10" x14ac:dyDescent="0.2">
      <c r="B174" s="2" t="s">
        <v>48</v>
      </c>
      <c r="C174" s="10"/>
    </row>
    <row r="175" spans="2:10" x14ac:dyDescent="0.2">
      <c r="B175" s="6" t="s">
        <v>39</v>
      </c>
      <c r="C175" s="10"/>
    </row>
    <row r="176" spans="2:10" ht="13.5" thickBot="1" x14ac:dyDescent="0.25"/>
    <row r="177" spans="2:40" ht="19.5" customHeight="1" x14ac:dyDescent="0.25">
      <c r="B177" s="28"/>
      <c r="C177" s="26"/>
      <c r="D177" s="148" t="s">
        <v>28</v>
      </c>
      <c r="E177" s="149"/>
      <c r="F177" s="149"/>
      <c r="G177" s="150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ht="42.75" customHeight="1" x14ac:dyDescent="0.25">
      <c r="B178" s="45" t="s">
        <v>22</v>
      </c>
      <c r="C178" s="44" t="str">
        <f>C44</f>
        <v>Prognoziran povprečni urni pretok v letu 2020 
[kWh]</v>
      </c>
      <c r="D178" s="44" t="s">
        <v>54</v>
      </c>
      <c r="E178" s="46" t="s">
        <v>55</v>
      </c>
      <c r="F178" s="44" t="s">
        <v>74</v>
      </c>
      <c r="G178" s="47" t="s">
        <v>33</v>
      </c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ht="15" x14ac:dyDescent="0.25">
      <c r="B179" s="126" t="s">
        <v>1</v>
      </c>
      <c r="C179" s="133">
        <f>ROUND(C45,3)</f>
        <v>2720092.969</v>
      </c>
      <c r="D179" s="127">
        <f>ROUND($C$169,3)</f>
        <v>1.526</v>
      </c>
      <c r="E179" s="85">
        <f t="shared" ref="E179:E190" si="12">ROUND(C144,3)</f>
        <v>1.748</v>
      </c>
      <c r="F179" s="85">
        <f t="shared" ref="F179:F190" si="13">ROUND(D144,3)</f>
        <v>1.748</v>
      </c>
      <c r="G179" s="73">
        <f t="shared" ref="G179:G190" si="14">ROUND(E144,3)</f>
        <v>1.748</v>
      </c>
      <c r="L179" s="42"/>
      <c r="M179" s="42"/>
      <c r="N179" s="42"/>
      <c r="O179" s="42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ht="15" x14ac:dyDescent="0.25">
      <c r="B180" s="128" t="s">
        <v>2</v>
      </c>
      <c r="C180" s="130">
        <f t="shared" ref="C180:C190" si="15">ROUND(C46,3)</f>
        <v>2447765.7039999999</v>
      </c>
      <c r="D180" s="129">
        <f t="shared" ref="D180:D181" si="16">ROUND($C$169,3)</f>
        <v>1.526</v>
      </c>
      <c r="E180" s="83">
        <f t="shared" si="12"/>
        <v>1.492</v>
      </c>
      <c r="F180" s="83">
        <f t="shared" si="13"/>
        <v>1.492</v>
      </c>
      <c r="G180" s="74">
        <f t="shared" si="14"/>
        <v>1.492</v>
      </c>
      <c r="L180" s="42"/>
      <c r="M180" s="42"/>
      <c r="N180" s="42"/>
      <c r="O180" s="42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ht="15" x14ac:dyDescent="0.25">
      <c r="B181" s="128" t="s">
        <v>3</v>
      </c>
      <c r="C181" s="130">
        <f t="shared" si="15"/>
        <v>2275575</v>
      </c>
      <c r="D181" s="129">
        <f t="shared" si="16"/>
        <v>1.526</v>
      </c>
      <c r="E181" s="83">
        <f t="shared" si="12"/>
        <v>1.337</v>
      </c>
      <c r="F181" s="83">
        <f t="shared" si="13"/>
        <v>1.337</v>
      </c>
      <c r="G181" s="74">
        <f t="shared" si="14"/>
        <v>1.337</v>
      </c>
      <c r="L181" s="42"/>
      <c r="M181" s="42"/>
      <c r="N181" s="42"/>
      <c r="O181" s="42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ht="15" x14ac:dyDescent="0.25">
      <c r="B182" s="118" t="s">
        <v>4</v>
      </c>
      <c r="C182" s="131">
        <f t="shared" si="15"/>
        <v>1685596.5</v>
      </c>
      <c r="D182" s="119">
        <f>ROUND($C$170,3)</f>
        <v>0.749</v>
      </c>
      <c r="E182" s="120">
        <f t="shared" si="12"/>
        <v>0.85299999999999998</v>
      </c>
      <c r="F182" s="120">
        <f t="shared" si="13"/>
        <v>0.85299999999999998</v>
      </c>
      <c r="G182" s="121">
        <f t="shared" si="14"/>
        <v>0.85299999999999998</v>
      </c>
      <c r="L182" s="42"/>
      <c r="M182" s="42"/>
      <c r="N182" s="42"/>
      <c r="O182" s="42"/>
      <c r="Z182"/>
      <c r="AA182"/>
      <c r="AB182"/>
      <c r="AC182"/>
      <c r="AD182"/>
      <c r="AE182"/>
      <c r="AF182"/>
      <c r="AG182"/>
      <c r="AH182"/>
      <c r="AI182"/>
      <c r="AJ182"/>
    </row>
    <row r="183" spans="2:40" ht="15" x14ac:dyDescent="0.25">
      <c r="B183" s="118" t="s">
        <v>5</v>
      </c>
      <c r="C183" s="131">
        <f t="shared" si="15"/>
        <v>1492459.8389999999</v>
      </c>
      <c r="D183" s="119">
        <f t="shared" ref="D183:D184" si="17">ROUND($C$170,3)</f>
        <v>0.749</v>
      </c>
      <c r="E183" s="120">
        <f t="shared" si="12"/>
        <v>0.71</v>
      </c>
      <c r="F183" s="120">
        <f t="shared" si="13"/>
        <v>0.71</v>
      </c>
      <c r="G183" s="121">
        <f t="shared" si="14"/>
        <v>0.71</v>
      </c>
      <c r="L183" s="42"/>
      <c r="M183" s="42"/>
      <c r="N183" s="42"/>
      <c r="O183" s="42"/>
      <c r="Z183"/>
      <c r="AA183"/>
      <c r="AB183"/>
      <c r="AC183"/>
      <c r="AD183"/>
      <c r="AE183"/>
      <c r="AF183"/>
      <c r="AG183"/>
    </row>
    <row r="184" spans="2:40" ht="15" x14ac:dyDescent="0.25">
      <c r="B184" s="118" t="s">
        <v>6</v>
      </c>
      <c r="C184" s="131">
        <f t="shared" si="15"/>
        <v>1456843.5</v>
      </c>
      <c r="D184" s="119">
        <f t="shared" si="17"/>
        <v>0.749</v>
      </c>
      <c r="E184" s="120">
        <f t="shared" si="12"/>
        <v>0.68500000000000005</v>
      </c>
      <c r="F184" s="120">
        <f t="shared" si="13"/>
        <v>0.68500000000000005</v>
      </c>
      <c r="G184" s="121">
        <f t="shared" si="14"/>
        <v>0.68500000000000005</v>
      </c>
      <c r="L184" s="42"/>
      <c r="M184" s="42"/>
      <c r="N184" s="42"/>
      <c r="O184" s="42"/>
      <c r="Z184"/>
      <c r="AA184"/>
      <c r="AB184"/>
      <c r="AC184"/>
      <c r="AD184"/>
      <c r="AE184"/>
    </row>
    <row r="185" spans="2:40" ht="15" x14ac:dyDescent="0.25">
      <c r="B185" s="128" t="s">
        <v>7</v>
      </c>
      <c r="C185" s="130">
        <f t="shared" si="15"/>
        <v>1380157.2579999999</v>
      </c>
      <c r="D185" s="129">
        <f>ROUND($C$171,3)</f>
        <v>0.66</v>
      </c>
      <c r="E185" s="83">
        <f t="shared" si="12"/>
        <v>0.63200000000000001</v>
      </c>
      <c r="F185" s="83">
        <f t="shared" si="13"/>
        <v>0.63200000000000001</v>
      </c>
      <c r="G185" s="74">
        <f t="shared" si="14"/>
        <v>0.63200000000000001</v>
      </c>
      <c r="L185" s="42"/>
      <c r="M185" s="42"/>
      <c r="N185" s="42"/>
      <c r="O185" s="42"/>
      <c r="Y185"/>
      <c r="Z185"/>
      <c r="AA185"/>
      <c r="AB185"/>
      <c r="AC185"/>
      <c r="AD185"/>
      <c r="AE185"/>
    </row>
    <row r="186" spans="2:40" ht="15" x14ac:dyDescent="0.25">
      <c r="B186" s="128" t="s">
        <v>8</v>
      </c>
      <c r="C186" s="130">
        <f t="shared" si="15"/>
        <v>1367582.6610000001</v>
      </c>
      <c r="D186" s="129">
        <f t="shared" ref="D186:D187" si="18">ROUND($C$171,3)</f>
        <v>0.66</v>
      </c>
      <c r="E186" s="83">
        <f t="shared" si="12"/>
        <v>0.623</v>
      </c>
      <c r="F186" s="83">
        <f t="shared" si="13"/>
        <v>0.623</v>
      </c>
      <c r="G186" s="74">
        <f t="shared" si="14"/>
        <v>0.623</v>
      </c>
      <c r="L186" s="42"/>
      <c r="M186" s="42"/>
      <c r="N186" s="42"/>
      <c r="O186" s="42"/>
      <c r="Y186"/>
      <c r="Z186"/>
      <c r="AA186"/>
      <c r="AB186"/>
      <c r="AC186"/>
      <c r="AD186"/>
      <c r="AE186"/>
    </row>
    <row r="187" spans="2:40" ht="15" x14ac:dyDescent="0.25">
      <c r="B187" s="128" t="s">
        <v>9</v>
      </c>
      <c r="C187" s="130">
        <f t="shared" si="15"/>
        <v>1513449</v>
      </c>
      <c r="D187" s="129">
        <f t="shared" si="18"/>
        <v>0.66</v>
      </c>
      <c r="E187" s="83">
        <f t="shared" si="12"/>
        <v>0.72499999999999998</v>
      </c>
      <c r="F187" s="83">
        <f t="shared" si="13"/>
        <v>0.72499999999999998</v>
      </c>
      <c r="G187" s="74">
        <f t="shared" si="14"/>
        <v>0.72499999999999998</v>
      </c>
      <c r="L187" s="42"/>
      <c r="M187" s="42"/>
      <c r="N187" s="42"/>
      <c r="O187" s="42"/>
      <c r="Y187"/>
      <c r="Z187"/>
      <c r="AA187"/>
      <c r="AB187"/>
      <c r="AC187"/>
      <c r="AD187"/>
    </row>
    <row r="188" spans="2:40" ht="15" x14ac:dyDescent="0.25">
      <c r="B188" s="118" t="s">
        <v>10</v>
      </c>
      <c r="C188" s="131">
        <f t="shared" si="15"/>
        <v>1748417.6610000001</v>
      </c>
      <c r="D188" s="119">
        <f>ROUND($C$172,3)</f>
        <v>1.1499999999999999</v>
      </c>
      <c r="E188" s="120">
        <f t="shared" si="12"/>
        <v>0.90100000000000002</v>
      </c>
      <c r="F188" s="120">
        <f t="shared" si="13"/>
        <v>0.90100000000000002</v>
      </c>
      <c r="G188" s="121">
        <f t="shared" si="14"/>
        <v>0.90100000000000002</v>
      </c>
      <c r="L188" s="42"/>
      <c r="M188" s="42"/>
      <c r="N188" s="42"/>
      <c r="O188" s="42"/>
      <c r="Y188"/>
      <c r="Z188"/>
      <c r="AA188"/>
      <c r="AB188"/>
      <c r="AC188"/>
      <c r="AD188"/>
    </row>
    <row r="189" spans="2:40" ht="15" x14ac:dyDescent="0.25">
      <c r="B189" s="118" t="s">
        <v>11</v>
      </c>
      <c r="C189" s="131">
        <f t="shared" si="15"/>
        <v>2110375.5750000002</v>
      </c>
      <c r="D189" s="119">
        <f t="shared" ref="D189:D190" si="19">ROUND($C$172,3)</f>
        <v>1.1499999999999999</v>
      </c>
      <c r="E189" s="120">
        <f t="shared" si="12"/>
        <v>1.1950000000000001</v>
      </c>
      <c r="F189" s="120">
        <f t="shared" si="13"/>
        <v>1.1950000000000001</v>
      </c>
      <c r="G189" s="121">
        <f t="shared" si="14"/>
        <v>1.1950000000000001</v>
      </c>
      <c r="L189" s="42"/>
      <c r="M189" s="42"/>
      <c r="N189" s="42"/>
      <c r="O189" s="42"/>
      <c r="Y189"/>
      <c r="Z189"/>
      <c r="AA189"/>
      <c r="AB189"/>
      <c r="AC189"/>
      <c r="AD189"/>
    </row>
    <row r="190" spans="2:40" ht="15.75" thickBot="1" x14ac:dyDescent="0.3">
      <c r="B190" s="122" t="s">
        <v>12</v>
      </c>
      <c r="C190" s="132">
        <f t="shared" si="15"/>
        <v>2296484.8909999998</v>
      </c>
      <c r="D190" s="123">
        <f t="shared" si="19"/>
        <v>1.1499999999999999</v>
      </c>
      <c r="E190" s="124">
        <f t="shared" si="12"/>
        <v>1.3560000000000001</v>
      </c>
      <c r="F190" s="124">
        <f t="shared" si="13"/>
        <v>1.3560000000000001</v>
      </c>
      <c r="G190" s="125">
        <f t="shared" si="14"/>
        <v>1.3560000000000001</v>
      </c>
      <c r="L190" s="42"/>
      <c r="M190" s="42"/>
      <c r="N190" s="42"/>
      <c r="O190" s="42"/>
      <c r="Y190"/>
      <c r="Z190"/>
      <c r="AA190"/>
      <c r="AB190"/>
      <c r="AC190"/>
      <c r="AD190"/>
    </row>
    <row r="191" spans="2:40" ht="15" x14ac:dyDescent="0.25">
      <c r="Y191"/>
      <c r="Z191"/>
      <c r="AA191"/>
      <c r="AB191"/>
      <c r="AC191"/>
      <c r="AD191"/>
    </row>
    <row r="192" spans="2:40" ht="17.25" customHeight="1" x14ac:dyDescent="0.25">
      <c r="Z192"/>
      <c r="AA192"/>
      <c r="AB192"/>
    </row>
    <row r="193" spans="20:28" ht="15" x14ac:dyDescent="0.25">
      <c r="T193" s="1"/>
      <c r="U193" s="27"/>
      <c r="Z193"/>
      <c r="AA193"/>
      <c r="AB193"/>
    </row>
    <row r="194" spans="20:28" ht="15" x14ac:dyDescent="0.25">
      <c r="Z194"/>
      <c r="AA194"/>
      <c r="AB194"/>
    </row>
    <row r="195" spans="20:28" ht="15" x14ac:dyDescent="0.25">
      <c r="Z195"/>
      <c r="AA195"/>
      <c r="AB195"/>
    </row>
    <row r="196" spans="20:28" ht="15" x14ac:dyDescent="0.25">
      <c r="Z196"/>
      <c r="AA196"/>
      <c r="AB196"/>
    </row>
    <row r="197" spans="20:28" ht="15" x14ac:dyDescent="0.25">
      <c r="Z197"/>
      <c r="AA197"/>
      <c r="AB197"/>
    </row>
    <row r="198" spans="20:28" ht="15" x14ac:dyDescent="0.25">
      <c r="Z198"/>
      <c r="AA198"/>
      <c r="AB198"/>
    </row>
    <row r="199" spans="20:28" ht="15" x14ac:dyDescent="0.25">
      <c r="Z199"/>
      <c r="AA199"/>
      <c r="AB199"/>
    </row>
    <row r="200" spans="20:28" ht="15" x14ac:dyDescent="0.25">
      <c r="Z200"/>
      <c r="AA200"/>
    </row>
    <row r="201" spans="20:28" ht="15" x14ac:dyDescent="0.25">
      <c r="Z201"/>
      <c r="AA201"/>
    </row>
    <row r="202" spans="20:28" ht="15" x14ac:dyDescent="0.25">
      <c r="Z202"/>
      <c r="AA202"/>
    </row>
    <row r="203" spans="20:28" ht="15" x14ac:dyDescent="0.25">
      <c r="Z203"/>
      <c r="AA203"/>
    </row>
    <row r="204" spans="20:28" ht="15" x14ac:dyDescent="0.25">
      <c r="Z204"/>
      <c r="AA204"/>
    </row>
    <row r="205" spans="20:28" ht="15" x14ac:dyDescent="0.25">
      <c r="Z205"/>
      <c r="AA205"/>
    </row>
    <row r="206" spans="20:28" ht="15" x14ac:dyDescent="0.25">
      <c r="Z206"/>
      <c r="AA206"/>
    </row>
    <row r="207" spans="20:28" ht="15" x14ac:dyDescent="0.25">
      <c r="Z207"/>
      <c r="AA207"/>
    </row>
    <row r="208" spans="20:28" ht="15" x14ac:dyDescent="0.25">
      <c r="Z208"/>
      <c r="AA208"/>
    </row>
    <row r="209" spans="26:27" ht="15" x14ac:dyDescent="0.25">
      <c r="Z209"/>
      <c r="AA209"/>
    </row>
    <row r="210" spans="26:27" ht="15" x14ac:dyDescent="0.25">
      <c r="Z210"/>
      <c r="AA210"/>
    </row>
    <row r="211" spans="26:27" ht="15" x14ac:dyDescent="0.25">
      <c r="Z211"/>
      <c r="AA211"/>
    </row>
    <row r="212" spans="26:27" ht="15" x14ac:dyDescent="0.25">
      <c r="Z212"/>
      <c r="AA212"/>
    </row>
    <row r="213" spans="26:27" ht="15" x14ac:dyDescent="0.25">
      <c r="Z213"/>
      <c r="AA213"/>
    </row>
    <row r="214" spans="26:27" ht="15" x14ac:dyDescent="0.25">
      <c r="Z214"/>
      <c r="AA214"/>
    </row>
    <row r="215" spans="26:27" ht="15" x14ac:dyDescent="0.25">
      <c r="Z215"/>
      <c r="AA215"/>
    </row>
    <row r="216" spans="26:27" ht="15" x14ac:dyDescent="0.25">
      <c r="Z216"/>
      <c r="AA216"/>
    </row>
    <row r="217" spans="26:27" ht="15" x14ac:dyDescent="0.25">
      <c r="Z217"/>
      <c r="AA217"/>
    </row>
    <row r="218" spans="26:27" ht="15" x14ac:dyDescent="0.25">
      <c r="Z218"/>
      <c r="AA218"/>
    </row>
    <row r="219" spans="26:27" ht="15" x14ac:dyDescent="0.25">
      <c r="Z219"/>
      <c r="AA219"/>
    </row>
    <row r="220" spans="26:27" ht="15" x14ac:dyDescent="0.25">
      <c r="Z220"/>
      <c r="AA220"/>
    </row>
    <row r="221" spans="26:27" ht="15" x14ac:dyDescent="0.25">
      <c r="Z221"/>
      <c r="AA221"/>
    </row>
    <row r="222" spans="26:27" ht="15" x14ac:dyDescent="0.25">
      <c r="Z222"/>
      <c r="AA222"/>
    </row>
    <row r="223" spans="26:27" ht="15" x14ac:dyDescent="0.25">
      <c r="Z223"/>
      <c r="AA223"/>
    </row>
    <row r="224" spans="26:27" ht="15" x14ac:dyDescent="0.25">
      <c r="Z224"/>
      <c r="AA224"/>
    </row>
    <row r="225" spans="26:27" ht="15" x14ac:dyDescent="0.25">
      <c r="Z225"/>
      <c r="AA225"/>
    </row>
    <row r="226" spans="26:27" ht="15" x14ac:dyDescent="0.25">
      <c r="Z226"/>
      <c r="AA226"/>
    </row>
    <row r="227" spans="26:27" ht="15" x14ac:dyDescent="0.25">
      <c r="Z227"/>
      <c r="AA227"/>
    </row>
    <row r="228" spans="26:27" ht="15" x14ac:dyDescent="0.25">
      <c r="Z228"/>
      <c r="AA228"/>
    </row>
    <row r="229" spans="26:27" ht="15" x14ac:dyDescent="0.25">
      <c r="Z229"/>
      <c r="AA229"/>
    </row>
    <row r="230" spans="26:27" ht="15.75" customHeight="1" x14ac:dyDescent="0.2"/>
    <row r="231" spans="26:27" ht="15.75" customHeight="1" x14ac:dyDescent="0.2"/>
    <row r="232" spans="26:27" ht="15.75" customHeight="1" x14ac:dyDescent="0.2"/>
    <row r="233" spans="26:27" ht="15.75" customHeight="1" x14ac:dyDescent="0.2"/>
    <row r="234" spans="26:27" ht="15.75" customHeight="1" x14ac:dyDescent="0.2"/>
    <row r="235" spans="26:27" ht="15.75" customHeight="1" x14ac:dyDescent="0.2"/>
    <row r="236" spans="26:27" ht="15.75" customHeight="1" x14ac:dyDescent="0.2"/>
    <row r="237" spans="26:27" ht="15.75" customHeight="1" x14ac:dyDescent="0.2"/>
    <row r="238" spans="26:27" ht="15.75" customHeight="1" x14ac:dyDescent="0.2"/>
    <row r="239" spans="26:27" ht="15.75" customHeight="1" x14ac:dyDescent="0.2"/>
    <row r="240" spans="26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</sheetData>
  <mergeCells count="31">
    <mergeCell ref="H39:J39"/>
    <mergeCell ref="C142:E142"/>
    <mergeCell ref="D167:E167"/>
    <mergeCell ref="D177:G177"/>
    <mergeCell ref="B158:G158"/>
    <mergeCell ref="B163:G163"/>
    <mergeCell ref="B115:B116"/>
    <mergeCell ref="B142:B143"/>
    <mergeCell ref="C19:G19"/>
    <mergeCell ref="B19:B20"/>
    <mergeCell ref="B4:F4"/>
    <mergeCell ref="B5:F5"/>
    <mergeCell ref="B137:G137"/>
    <mergeCell ref="C115:E115"/>
    <mergeCell ref="B39:G39"/>
    <mergeCell ref="B3:F3"/>
    <mergeCell ref="B35:G35"/>
    <mergeCell ref="H35:J35"/>
    <mergeCell ref="H163:J163"/>
    <mergeCell ref="B42:G42"/>
    <mergeCell ref="H42:J42"/>
    <mergeCell ref="B60:G60"/>
    <mergeCell ref="H60:J60"/>
    <mergeCell ref="B79:G79"/>
    <mergeCell ref="H79:I79"/>
    <mergeCell ref="B96:G96"/>
    <mergeCell ref="H96:J96"/>
    <mergeCell ref="B113:G113"/>
    <mergeCell ref="H113:J113"/>
    <mergeCell ref="B133:G133"/>
    <mergeCell ref="H133:J133"/>
  </mergeCells>
  <printOptions horizontalCentered="1"/>
  <pageMargins left="0.70866141732283472" right="0.39370078740157483" top="0.98425196850393704" bottom="0.59055118110236227" header="0.59055118110236227" footer="0.27559055118110237"/>
  <pageSetup paperSize="9" scale="60" fitToWidth="0" fitToHeight="0" orientation="portrait" r:id="rId1"/>
  <headerFooter scaleWithDoc="0">
    <oddHeader>&amp;L&amp;"Century Gothic,Navadno"&amp;7&amp;G&amp;R&amp;"Century Gothic,Navadno"&amp;7Posvetovalni dokument
Maribor, April 2020</oddHeader>
    <oddFooter>&amp;L&amp;"Century Gothic,Navadno"&amp;6Datum tiskanja: &amp;D&amp;R&amp;"Century Gothic,Navadno"&amp;6&amp;A - &amp;P / &amp;N</oddFooter>
  </headerFooter>
  <rowBreaks count="3" manualBreakCount="3">
    <brk id="76" max="6" man="1"/>
    <brk id="156" max="6" man="1"/>
    <brk id="191" max="6" man="1"/>
  </rowBreaks>
  <ignoredErrors>
    <ignoredError sqref="C20:F20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d 7 a 6 9 5 - 1 b 5 5 - 4 d d b - 9 d a d - 9 6 b 6 4 9 9 d 3 c 5 9 "   x m l n s = " h t t p : / / s c h e m a s . m i c r o s o f t . c o m / D a t a M a s h u p " > A A A A A E c J A A B Q S w M E F A A C A A g A l H g W T V k w d B O r A A A A + w A A A B I A H A B D b 2 5 m a W c v U G F j a 2 F n Z S 5 4 b W w g o h g A K K A U A A A A A A A A A A A A A A A A A A A A A A A A A A A A h Y / N C o J A F I V f R W b v n R 9 R T K 7 j o l W Q E A j R V m z S I R 3 D G d N 3 a 9 E j 9 Q o F Z b R r d 8 7 H t z j n c b t j N n e t d 1 W D 1 b 1 J C Q d G P G W q / q h N n Z L R n f y Y Z B J 3 Z X U u a + W 9 Z G O T 2 R 5 T 0 j h 3 S S i d p g m m A P q h p o I x T g / 5 t q g a 1 Z X k K + v / s q + N d a W p F J G 4 f 4 + R A s I I Q i Y C 4 D z m S B e O u T Z L 5 h B C I F Y R M K Q / G N d j 6 8 Z B S d v 6 x Q b p U p F + j s g n U E s D B B Q A A g A I A J R 4 F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e B Z N F i V c X z o G A A B S I w A A E w A c A E Z v c m 1 1 b G F z L 1 N l Y 3 R p b 2 4 x L m 0 g o h g A K K A U A A A A A A A A A A A A A A A A A A A A A A A A A A A A 7 V n d b t s 2 F L 5 e g L 4 D p w K D v b l O 7 b j t s K 4 D 0 j h F v b a J a r s t E M c Q G I t p G M u i Q d F e f h B g L 5 C r P U G f Y f e 7 G J I X 2 Z P s U J I l S q L k n 3 l b i 9 Y 3 J m m S 5 z s / P N 8 h 7 Z G B o M x F n e C 7 9 v j O x p 0 N 7 w R z Y i N x 5 L y 2 z B d v 0 R P k E L G B 4 P N s 4 j j P q E N M L E 5 g 2 D j 4 4 f D A d K h 7 2 N 1 9 f n g w h p b V x Z w e k 2 D Y 7 M y 6 3 e 2 2 t b d j 1 e / X v p + 1 t 3 c P d 7 Z N q 4 k F b r l K 0 9 o 3 O 9 U z x z s z K r 7 M t 5 S D q N 2 z A X G q 7 x g f H j E 2 L E k Q 1 R 3 m C u I K r 6 T C K p e D Z X c N G B G c c u w S N O W e o A N i w E Z d f A R L O 8 Q B j d v s F 6 8 E + 1 c Q w Y M T V O o 9 p 7 Z N 3 D 5 M O 8 a O R 8 o I u z Y M v 6 C u L Q e N J j m m L r H 3 8 I g Y s a B 9 2 x M g 5 p S 4 F H m C O e M B j S W 1 y Y h N y Q 5 z J i P X K 2 l R V S 6 N l i A j o 4 I M K U l + B 0 C M q 1 B G G 1 / c f q A c J D C r F m 2 9 e z Y G f H 4 7 2 L + k x w L 7 S d P C 9 6 U R T K z J s a B Z j 5 t b c b N h X M n Z c l l V W a L 0 6 6 n + V q r f i M A H O h O O I J a 0 H k h o F / q i S 8 6 E 7 2 B M w W w 9 a f E + C J B b F B r e q h W b P o Q B J v e d G G M 0 2 Z T e f p B u e e / g q R I q J m c j J s h z g m 3 C P b 2 J L W m d X j h z 2 3 E 6 A + x g 7 j 0 R f E L 6 k Y j O m J M R k Q u x 7 3 u s g u 3 C l t 4 x 4 6 M A b / d 8 T K S w N K z K J Q R L E 6 Q J m A D h e e 7 7 6 S U R L D 3 2 i n h k M B s U Y E 5 / 1 O R E T B l 3 6 d D q D d + d b O 6 N / v y 9 r y 7 N e A 2 k 6 Z y m V y c 6 S a 1 m H / 3 4 E 5 J Y y w U G q M 8 1 Q I w i q X q k k a r 7 Y m q 6 k 9 E R 4 Y q m T W Z j l 6 E x Q y P C l b O 7 b d v R w d J h r 0 j 9 L L O J 3 Z n i U u 9 v e h J S k d u 3 5 m q d Q h S p 3 n L F w 0 Z V z l J 1 T 4 3 G m J Q f l E j n h A I e N s X 6 f O X C w Y g P j Q 6 9 h D M L r 6 B h t e R h C o R H g w Y I 3 a B u k d g M 3 x y Y 1 n a 7 8 4 V y / n f K 0 S 2 r 5 W Q C P e k U 5 X H w s a J N T A A U + U x V S H E 6 X H M o b j 6 Z X a 1 K K h n s n z S 1 y C P k D a l l + + k j z q l r Y Y W e s n v A D q q 4 N b K E R g s b i y A 5 7 t u n Z I T a H a s 3 4 4 R U k v x K W s a e s t g J k M k i + c 0 J p J w B b D a P G J I Y 1 C 7 6 6 9 f f 0 J C N 6 S k 2 1 C N g E + e U T K X 3 Q 9 9 j c A y x g a 8 w c t j N N X W Y Y n O A I U I M c 7 y c 1 g W s c J m H J + F z g O 0 5 9 z o t Q J m r Q A X 5 S M D 4 A S R 5 3 p + e N 4 l D R x Q G S 0 Y V p r y e Q O x 2 x L l M o N 6 0 7 B O 0 d r t q L d 9 W 1 b R Z 1 d + 2 j F X 5 b U H D V 3 J t V g 2 T i R t k m S L w I S s W T P O r a J / V l y x P t E p r 6 h M f w v w S Z Z U C J V N y q F X o O g q X A 5 t P b v + g I J R e T I l 9 p G T S P e I J Y v / M q P Z E + n Q X 7 n 1 V m d 1 r E 4 P G b N S o y F 0 k K V Z f k m O x P 4 E o 1 h J V t K C Q r L K Y w S m x r J m F / P p J h r e 2 b r 1 a d F 4 I d H M T t S 4 4 v r m e u G j C X f I e I y b T H p Y R P W a 2 g 9 9 T V N u s N 5 D t k q n 8 / e t Q w T e w Z T B X H 2 Z a A w C e O K s C m n 4 U b X c z 6 b b / b e 9 u D v o + A M q P y P l 8 p m C X 4 Z i B l K z 9 4 8 J U I 0 p b l n 4 p S j + G o r T l E 7 3 0 R 3 1 t 1 W i w W 3 n p x 5 Y E m J V e W a L m g 7 j 5 M G 4 + W s M z T L L / I N V / m O o / W r U S T j 7 i f M o 1 c O q N Y T 2 l r / o e s u b n k B S J g p m A a p j t n u K 8 M t f n W p h z g U q v X r X N c u 6 k I I c O m X t z P c u t 2 B l Q Z O b v G y z Z b + b P e L O A Y K U 8 s i Y 8 q k t l F S + g z l F f M 9 Z b q 4 f S 0 k P a m n 2 5 Q l N T i F 9 m F E 2 W 1 o l L h K L z C u S o r w 8 L 7 k p K 2 S V X I Y 4 v p v z 2 w 8 1 1 T n Z n H M 5 v w b N R L S j C i q 9 G M + t r Q y Q 3 s n N i e a H o z c Z r Q W j V i m K r w E z L X w c z 5 p v / Z K h B m 3 9 p y c l w / 9 o t V K P P 5 3 g N r X 2 W 9 9 D a P 7 i I z m f E T + o m W v + o r 6 I F t 8 / i C 2 f a C 7 X l b o + J d J + 6 Q G q o o O g O m Q O o r g e U R q 0 h m R Q c P Q e t g G h r E U T 1 L L u l 8 O i o b y E 0 m d B s L H n S g r + B d K 5 T L 9 q 6 i j R n m l b P R f 6 w a + h N q d G w 6 K U i q 0 n / O 4 3 D g 1 / u Z U w f j O e b 9 8 G S 5 m 0 s 8 o g R 5 S M s Z W F f F r F d 5 g m V a M Y O H p C 3 2 J k Q n V X g R u h O H K d y v x L O 5 I k l l Z y C / T + q x k J K i 0 h r R k s J R s n 9 u 1 c b n n n x q A / A t A v U l y O N 2 R / / D V B L A Q I t A B Q A A g A I A J R 4 F k 1 Z M H Q T q w A A A P s A A A A S A A A A A A A A A A A A A A A A A A A A A A B D b 2 5 m a W c v U G F j a 2 F n Z S 5 4 b W x Q S w E C L Q A U A A I A C A C U e B Z N D 8 r p q 6 Q A A A D p A A A A E w A A A A A A A A A A A A A A A A D 3 A A A A W 0 N v b n R l b n R f V H l w Z X N d L n h t b F B L A Q I t A B Q A A g A I A J R 4 F k 0 W J V x f O g Y A A F I j A A A T A A A A A A A A A A A A A A A A A O g B A A B G b 3 J t d W x h c y 9 T Z W N 0 a W 9 u M S 5 t U E s F B g A A A A A D A A M A w g A A A G 8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F I A A A A A A A A / 0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n V K R W 9 T Z V J u M 1 N M L 0 Z 5 Y V d K c E 1 C T E J G R m Z T V T R B Q U F F Q U F B Q U F B Q U F B S j Z j Y 2 J C U l Z p R V d X e F o y N U J F S 3 F S Z 2 R S W D B s Y V V F b F R B Q U F F Q U F B Q S I g L z 4 8 L 1 N 0 Y W J s Z U V u d H J p Z X M + P C 9 J d G V t P j x J d G V t P j x J d G V t T G 9 j Y X R p b 2 4 + P E l 0 Z W 1 U e X B l P k Z v c m 1 1 b G E 8 L 0 l 0 Z W 1 U e X B l P j x J d G V t U G F 0 a D 5 T Z W N 0 a W 9 u M S 9 0 Y m x R X 1 B L V j w v S X R l b V B h d G g + P C 9 J d G V t T G 9 j Y X R p b 2 4 + P F N 0 Y W J s Z U V u d H J p Z X M + P E V u d H J 5 I F R 5 c G U 9 I l F 1 Z X J 5 R 3 J v d X B J R C I g V m F s d W U 9 I n M x M j R h M j Q 2 Z S 0 x O T c 5 L T Q 4 Z j c t Y m Z j N S 1 j O W E 1 O D l h N G M w N G I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M a X N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2 a W d h d G l v b l N 0 Z X B O Y W 1 l I i B W Y W x 1 Z T 0 i c 0 t y b W F y a m V u a m U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x O C 0 w O C 0 w M l Q x M D o x N T o x M i 4 x N T g x M D g 5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J s X 1 B L V i 9 Q c m l s b 8 W + Z W 5 h I H B v a X p 2 Z W R i Y S 5 7 S U Q s M H 0 m c X V v d D s s J n F 1 b 3 Q 7 U 2 V j d G l v b j E v d G J s X 1 B L V i 9 Q c m l s b 8 W + Z W 5 h I H B v a X p 2 Z W R i Y S 5 7 T G V 0 b y w x f S Z x d W 9 0 O y w m c X V v d D t T Z W N 0 a W 9 u M S 9 0 Y m x f U E t W L 1 B y a W x v x b 5 l b m E g c G 9 p e n Z l Z G J h L n t N Z X N l Y y w y f S Z x d W 9 0 O y w m c X V v d D t T Z W N 0 a W 9 u M S 9 0 Y m x f U E t W L 1 B y a W x v x b 5 l b m E g c G 9 p e n Z l Z G J h L n t Q c m V 0 d m 9 y b m l r X 1 t r V 2 g v T m 3 C s 1 0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d G J s X 1 B L V i 9 Q c m l s b 8 W + Z W 5 h I H B v a X p 2 Z W R i Y S 5 7 S U Q s M H 0 m c X V v d D s s J n F 1 b 3 Q 7 U 2 V j d G l v b j E v d G J s X 1 B L V i 9 Q c m l s b 8 W + Z W 5 h I H B v a X p 2 Z W R i Y S 5 7 T G V 0 b y w x f S Z x d W 9 0 O y w m c X V v d D t T Z W N 0 a W 9 u M S 9 0 Y m x f U E t W L 1 B y a W x v x b 5 l b m E g c G 9 p e n Z l Z G J h L n t N Z X N l Y y w y f S Z x d W 9 0 O y w m c X V v d D t T Z W N 0 a W 9 u M S 9 0 Y m x f U E t W L 1 B y a W x v x b 5 l b m E g c G 9 p e n Z l Z G J h L n t Q c m V 0 d m 9 y b m l r X 1 t r V 2 g v T m 3 C s 1 0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i b F F f U E t W L 1 Z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T w v S X R l b V B h d G g + P C 9 J d G V t T G 9 j Y X R p b 2 4 + P F N 0 Y W J s Z U V u d H J p Z X M + P E V u d H J 5 I F R 5 c G U 9 I k 5 h b W V V c G R h d G V k Q W Z 0 Z X J G a W x s I i B W Y W x 1 Z T 0 i b D A i I C 8 + P E V u d H J 5 I F R 5 c G U 9 I l F 1 Z X J 5 R 3 J v d X B J R C I g V m F s d W U 9 I n M x M j R h M j Q 2 Z S 0 x O T c 5 L T Q 4 Z j c t Y m Z j N S 1 j O W E 1 O D l h N G M w N G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S Z W N v d m V y e V R h c m d l d F N o Z W V 0 I i B W Y W x 1 Z T 0 i c 0 x p c 3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Y 2 Y z c 1 N D d k L W J j O G E t N D l h M y 0 5 N j E 0 L T I 3 Y j E 4 Y m Y 0 N T R j N C I g L z 4 8 R W 5 0 c n k g V H l w Z T 0 i T m F 2 a W d h d G l v b l N 0 Z X B O Y W 1 l I i B W Y W x 1 Z T 0 i c 0 t y b W F y a m V u a m U i I C 8 + P E V u d H J 5 I F R 5 c G U 9 I k F k Z G V k V G 9 E Y X R h T W 9 k Z W w i I F Z h b H V l P S J s M C I g L z 4 8 R W 5 0 c n k g V H l w Z T 0 i R m l s b E x h c 3 R V c G R h d G V k I i B W Y W x 1 Z T 0 i Z D I w M T g t M D g t M D J U M T A 6 M T U 6 M T I u M j g 4 M T A 4 O V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x L C Z x d W 9 0 O 2 9 0 a G V y S 2 V 5 Q 2 9 s d W 1 u S W R l b n R p d H k m c X V v d D s 6 J n F 1 b 3 Q 7 U 2 V j d G l v b j E v d G J s U V 9 Q S 1 Y v U 3 B y Z W 1 l b m p l b m E g d n J z d G E x L n t J R F 9 Q R G F u L D R 9 J n F 1 b 3 Q 7 L C Z x d W 9 0 O 0 t l e U N v b H V t b k N v d W 5 0 J n F 1 b 3 Q 7 O j F 9 X S w m c X V v d D t j b 2 x 1 b W 5 J Z G V u d G l 0 a W V z J n F 1 b 3 Q 7 O l s m c X V v d D t T Z W N 0 a W 9 u M S 9 0 Y m x R X 1 p Q X 0 E v U H J p b G / F v m V u Y S B w b 2 l 6 d m V k Y m E u e 0 l E L D B 9 J n F 1 b 3 Q 7 L C Z x d W 9 0 O 1 N l Y 3 R p b 2 4 x L 3 R i b F F f W l B f Q S 9 T c H J l b W V u a m V u Y S B 2 c n N 0 Y T E u e 1 B s a W 5 z a 2 l f Z G F u L D d 9 J n F 1 b 3 Q 7 L C Z x d W 9 0 O 1 N l Y 3 R p b 2 4 x L 3 R i b F F f W l B f Q S 9 Q c m l s b 8 W + Z W 5 h I H B v a X p 2 Z W R i Y S 5 7 U G x p b n N r a V 9 k Y W 5 f d X J h L D F 9 J n F 1 b 3 Q 7 L C Z x d W 9 0 O 1 N l Y 3 R p b 2 4 x L 3 R i b F F f W l B f Q S 9 Q c m l s b 8 W + Z W 5 h I H B v a X p 2 Z W R i Y S 5 7 V X Z v e i A o T U 1 S U C l f W 0 5 t w r N d L D J 9 J n F 1 b 3 Q 7 L C Z x d W 9 0 O 1 N l Y 3 R p b 2 4 x L 3 R i b F F f W l B f Q S 9 Q c m l s b 8 W + Z W 5 h I H B v a X p 2 Z W R i Y S 5 7 U H J v a X p 2 b 2 R u a m E g U l N f W 0 5 t w r N d L D N 9 J n F 1 b 3 Q 7 L C Z x d W 9 0 O 1 N l Y 3 R p b 2 4 x L 3 R i b F F f W l B f Q S 9 Q c m l s b 8 W + Z W 5 h I H B v a X p 2 Z W R i Y S 5 7 S X p 2 b 3 o g K E 1 N U l A p X 1 t O b c K z X S w 0 f S Z x d W 9 0 O y w m c X V v d D t T Z W N 0 a W 9 u M S 9 0 Y m x R X 1 p Q X 0 E v U 3 B y Z W 1 l b m p l b m E g d n J z d G E u e 0 9 k a m V t I G t v b s S N b m k g b 2 R q Z W 1 h b G N p I F B T X 1 t O b c K z X S w 1 f S Z x d W 9 0 O y w m c X V v d D t T Z W N 0 a W 9 u M S 9 0 Y m x R X 1 p Q X 0 E v U 3 B y Z W 1 l b m p l b m E g d n J z d G E u e 0 9 k a m V t I E 9 E U 1 9 b T m 3 C s 1 0 s N n 0 m c X V v d D s s J n F 1 b 3 Q 7 U 2 V j d G l v b j E v d G J s U V 9 a U F 9 B L 1 N w c m V t Z W 5 q Z W 5 h I H Z y c 3 R h M i 5 7 R G F u L D h 9 J n F 1 b 3 Q 7 L C Z x d W 9 0 O 1 N l Y 3 R p b 2 4 x L 3 R i b F F f W l B f Q S 9 T c H J l b W V u a m V u Y S B 2 c n N 0 Y T I u e 0 1 l c 2 V j L D l 9 J n F 1 b 3 Q 7 L C Z x d W 9 0 O 1 N l Y 3 R p b 2 4 x L 3 R i b F F f W l B f Q S 9 T c H J l b W V u a m V u Y S B 2 c n N 0 Y T I u e 0 x l d G 8 s M T B 9 J n F 1 b 3 Q 7 L C Z x d W 9 0 O 1 N l Y 3 R p b 2 4 x L 3 R i b F F f W l B f Q S 9 T c H J l b W V u a m V u Y S B 2 c n N 0 Y T I u e 0 l E X 1 B E Y W 4 s M T F 9 J n F 1 b 3 Q 7 L C Z x d W 9 0 O 1 N l Y 3 R p b 2 4 x L 3 R i b F F f U E t W L 1 B y a W x v x b 5 l b m E g c G 9 p e n Z l Z G J h L n t Q c m V 0 d m 9 y b m l r X 1 t r V 2 g v T m 3 C s 1 0 s M 3 0 m c X V v d D s s J n F 1 b 3 Q 7 U 2 V j d G l v b j E v d G J s U V 9 a U F 9 B L 1 N w c m V t Z W 5 q Z W 5 h I H Z y c 3 R h N C 5 7 V X Z v e i A o T U 1 S U C l f W 2 t X a F 0 s M T N 9 J n F 1 b 3 Q 7 L C Z x d W 9 0 O 1 N l Y 3 R p b 2 4 x L 3 R i b F F f W l B f Q S 9 T c H J l b W V u a m V u Y S B 2 c n N 0 Y T Q u e 1 B y b 2 l 6 d m 9 k b m p h I F J T X 1 t r V 2 h d L D E 0 f S Z x d W 9 0 O y w m c X V v d D t T Z W N 0 a W 9 u M S 9 0 Y m x R X 1 p Q X 0 E v U 3 B y Z W 1 l b m p l b m E g d n J z d G E 0 L n t J e n Z v e i A o T U 1 S U C l f W 2 t X a F 0 s M T V 9 J n F 1 b 3 Q 7 L C Z x d W 9 0 O 1 N l Y 3 R p b 2 4 x L 3 R i b F F f W l B f Q S 9 T c H J l b W V u a m V u Y S B 2 c n N 0 Y T U u e 0 9 k a m V t I F J T X 1 t r V 2 h d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d G J s U V 9 a U F 9 B L 1 B y a W x v x b 5 l b m E g c G 9 p e n Z l Z G J h L n t J R C w w f S Z x d W 9 0 O y w m c X V v d D t T Z W N 0 a W 9 u M S 9 0 Y m x R X 1 p Q X 0 E v U 3 B y Z W 1 l b m p l b m E g d n J z d G E x L n t Q b G l u c 2 t p X 2 R h b i w 3 f S Z x d W 9 0 O y w m c X V v d D t T Z W N 0 a W 9 u M S 9 0 Y m x R X 1 p Q X 0 E v U H J p b G / F v m V u Y S B w b 2 l 6 d m V k Y m E u e 1 B s a W 5 z a 2 l f Z G F u X 3 V y Y S w x f S Z x d W 9 0 O y w m c X V v d D t T Z W N 0 a W 9 u M S 9 0 Y m x R X 1 p Q X 0 E v U H J p b G / F v m V u Y S B w b 2 l 6 d m V k Y m E u e 1 V 2 b 3 o g K E 1 N U l A p X 1 t O b c K z X S w y f S Z x d W 9 0 O y w m c X V v d D t T Z W N 0 a W 9 u M S 9 0 Y m x R X 1 p Q X 0 E v U H J p b G / F v m V u Y S B w b 2 l 6 d m V k Y m E u e 1 B y b 2 l 6 d m 9 k b m p h I F J T X 1 t O b c K z X S w z f S Z x d W 9 0 O y w m c X V v d D t T Z W N 0 a W 9 u M S 9 0 Y m x R X 1 p Q X 0 E v U H J p b G / F v m V u Y S B w b 2 l 6 d m V k Y m E u e 0 l 6 d m 9 6 I C h N T V J Q K V 9 b T m 3 C s 1 0 s N H 0 m c X V v d D s s J n F 1 b 3 Q 7 U 2 V j d G l v b j E v d G J s U V 9 a U F 9 B L 1 N w c m V t Z W 5 q Z W 5 h I H Z y c 3 R h L n t P Z G p l b S B r b 2 7 E j W 5 p I G 9 k a m V t Y W x j a S B Q U 1 9 b T m 3 C s 1 0 s N X 0 m c X V v d D s s J n F 1 b 3 Q 7 U 2 V j d G l v b j E v d G J s U V 9 a U F 9 B L 1 N w c m V t Z W 5 q Z W 5 h I H Z y c 3 R h L n t P Z G p l b S B P R F N f W 0 5 t w r N d L D Z 9 J n F 1 b 3 Q 7 L C Z x d W 9 0 O 1 N l Y 3 R p b 2 4 x L 3 R i b F F f W l B f Q S 9 T c H J l b W V u a m V u Y S B 2 c n N 0 Y T I u e 0 R h b i w 4 f S Z x d W 9 0 O y w m c X V v d D t T Z W N 0 a W 9 u M S 9 0 Y m x R X 1 p Q X 0 E v U 3 B y Z W 1 l b m p l b m E g d n J z d G E y L n t N Z X N l Y y w 5 f S Z x d W 9 0 O y w m c X V v d D t T Z W N 0 a W 9 u M S 9 0 Y m x R X 1 p Q X 0 E v U 3 B y Z W 1 l b m p l b m E g d n J z d G E y L n t M Z X R v L D E w f S Z x d W 9 0 O y w m c X V v d D t T Z W N 0 a W 9 u M S 9 0 Y m x R X 1 p Q X 0 E v U 3 B y Z W 1 l b m p l b m E g d n J z d G E y L n t J R F 9 Q R G F u L D E x f S Z x d W 9 0 O y w m c X V v d D t T Z W N 0 a W 9 u M S 9 0 Y m x R X 1 B L V i 9 Q c m l s b 8 W + Z W 5 h I H B v a X p 2 Z W R i Y S 5 7 U H J l d H Z v c m 5 p a 1 9 b a 1 d o L 0 5 t w r N d L D N 9 J n F 1 b 3 Q 7 L C Z x d W 9 0 O 1 N l Y 3 R p b 2 4 x L 3 R i b F F f W l B f Q S 9 T c H J l b W V u a m V u Y S B 2 c n N 0 Y T Q u e 1 V 2 b 3 o g K E 1 N U l A p X 1 t r V 2 h d L D E z f S Z x d W 9 0 O y w m c X V v d D t T Z W N 0 a W 9 u M S 9 0 Y m x R X 1 p Q X 0 E v U 3 B y Z W 1 l b m p l b m E g d n J z d G E 0 L n t Q c m 9 p e n Z v Z G 5 q Y S B S U 1 9 b a 1 d o X S w x N H 0 m c X V v d D s s J n F 1 b 3 Q 7 U 2 V j d G l v b j E v d G J s U V 9 a U F 9 B L 1 N w c m V t Z W 5 q Z W 5 h I H Z y c 3 R h N C 5 7 S X p 2 b 3 o g K E 1 N U l A p X 1 t r V 2 h d L D E 1 f S Z x d W 9 0 O y w m c X V v d D t T Z W N 0 a W 9 u M S 9 0 Y m x R X 1 p Q X 0 E v U 3 B y Z W 1 l b m p l b m E g d n J z d G E 1 L n t P Z G p l b S B S U 1 9 b a 1 d o X S w x N n 0 m c X V v d D t d L C Z x d W 9 0 O 1 J l b G F 0 a W 9 u c 2 h p c E l u Z m 8 m c X V v d D s 6 W 3 s m c X V v d D t r Z X l D b 2 x 1 b W 5 D b 3 V u d C Z x d W 9 0 O z o x L C Z x d W 9 0 O 2 t l e U N v b H V t b i Z x d W 9 0 O z o x M S w m c X V v d D t v d G h l c k t l e U N v b H V t b k l k Z W 5 0 a X R 5 J n F 1 b 3 Q 7 O i Z x d W 9 0 O 1 N l Y 3 R p b 2 4 x L 3 R i b F F f U E t W L 1 N w c m V t Z W 5 q Z W 5 h I H Z y c 3 R h M S 5 7 S U R f U E R h b i w 0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3 R i b F F f W l B f Q S 9 W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z w v S X R l b V B h d G g + P C 9 J d G V t T G 9 j Y X R p b 2 4 + P F N 0 Y W J s Z U V u d H J p Z X M + P E V u d H J 5 I F R 5 c G U 9 I l F 1 Z X J 5 R 3 J v d X B J R C I g V m F s d W U 9 I n M x M j R h M j Q 2 Z S 0 x O T c 5 L T Q 4 Z j c t Y m Z j N S 1 j O W E 1 O D l h N G M w N G I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M a X N 0 M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d m l n Y X R p b 2 5 T d G V w T m F t Z S I g V m F s d W U 9 I n N L c m 1 h c m p l b m p l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T g t M D g t M D J U M T A 6 M T U 6 M T I u M j E 0 M T A 4 O V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N S w m c X V v d D t v d G h l c k t l e U N v b H V t b k l k Z W 5 0 a X R 5 J n F 1 b 3 Q 7 O i Z x d W 9 0 O 1 N l Y 3 R p b 2 4 x L 3 R i b F F f U E t W L 1 N w c m V t Z W 5 q Z W 5 h I H Z y c 3 R h M S 5 7 S U R f U E R h b i w 0 f S Z x d W 9 0 O y w m c X V v d D t L Z X l D b 2 x 1 b W 5 D b 3 V u d C Z x d W 9 0 O z o x f V 0 s J n F 1 b 3 Q 7 Y 2 9 s d W 1 u S W R l b n R p d G l l c y Z x d W 9 0 O z p b J n F 1 b 3 Q 7 U 2 V j d G l v b j E v d G J s U V 9 a U F 9 B U l M v U H J p b G / F v m V u Y S B w b 2 l 6 d m V k Y m E u e 1 B s a W 5 z a 2 l f Z G F u L D B 9 J n F 1 b 3 Q 7 L C Z x d W 9 0 O 1 N l Y 3 R p b 2 4 x L 3 R i b F F f W l B f Q V J T L 1 B y a W x v x b 5 l b m E g c G 9 p e n Z l Z G J h L n t P Z G p l b S B S U 1 9 b T m 3 C s 1 0 s M X 0 m c X V v d D s s J n F 1 b 3 Q 7 U 2 V j d G l v b j E v d G J s U V 9 a U F 9 B U l M v U 3 B y Z W 1 l b m p l b m E g d n J z d G E u e 0 R h b i w y f S Z x d W 9 0 O y w m c X V v d D t T Z W N 0 a W 9 u M S 9 0 Y m x R X 1 p Q X 0 F S U y 9 T c H J l b W V u a m V u Y S B 2 c n N 0 Y S 5 7 T W V z Z W M s M 3 0 m c X V v d D s s J n F 1 b 3 Q 7 U 2 V j d G l v b j E v d G J s U V 9 a U F 9 B U l M v U 3 B y Z W 1 l b m p l b m E g d n J z d G E u e 0 x l d G 8 s N H 0 m c X V v d D s s J n F 1 b 3 Q 7 U 2 V j d G l v b j E v d G J s U V 9 a U F 9 B U l M v U 3 B y Z W 1 l b m p l b m E g d n J z d G E u e 0 l E X 1 B E Y W 4 s N X 0 m c X V v d D s s J n F 1 b 3 Q 7 U 2 V j d G l v b j E v d G J s U V 9 Q S 1 Y v U H J p b G / F v m V u Y S B w b 2 l 6 d m V k Y m E u e 1 B y Z X R 2 b 3 J u a W t f W 2 t X a C 9 O b c K z X S w z f S Z x d W 9 0 O y w m c X V v d D t T Z W N 0 a W 9 u M S 9 0 Y m x R X 1 p Q X 0 F S U y 9 T c H J l b W V u a m V u Y S B 2 c n N 0 Y T E u e 0 9 k a m V t I F J T X 1 t r V 2 h d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R i b F F f W l B f Q V J T L 1 B y a W x v x b 5 l b m E g c G 9 p e n Z l Z G J h L n t Q b G l u c 2 t p X 2 R h b i w w f S Z x d W 9 0 O y w m c X V v d D t T Z W N 0 a W 9 u M S 9 0 Y m x R X 1 p Q X 0 F S U y 9 Q c m l s b 8 W + Z W 5 h I H B v a X p 2 Z W R i Y S 5 7 T 2 R q Z W 0 g U l N f W 0 5 t w r N d L D F 9 J n F 1 b 3 Q 7 L C Z x d W 9 0 O 1 N l Y 3 R p b 2 4 x L 3 R i b F F f W l B f Q V J T L 1 N w c m V t Z W 5 q Z W 5 h I H Z y c 3 R h L n t E Y W 4 s M n 0 m c X V v d D s s J n F 1 b 3 Q 7 U 2 V j d G l v b j E v d G J s U V 9 a U F 9 B U l M v U 3 B y Z W 1 l b m p l b m E g d n J z d G E u e 0 1 l c 2 V j L D N 9 J n F 1 b 3 Q 7 L C Z x d W 9 0 O 1 N l Y 3 R p b 2 4 x L 3 R i b F F f W l B f Q V J T L 1 N w c m V t Z W 5 q Z W 5 h I H Z y c 3 R h L n t M Z X R v L D R 9 J n F 1 b 3 Q 7 L C Z x d W 9 0 O 1 N l Y 3 R p b 2 4 x L 3 R i b F F f W l B f Q V J T L 1 N w c m V t Z W 5 q Z W 5 h I H Z y c 3 R h L n t J R F 9 Q R G F u L D V 9 J n F 1 b 3 Q 7 L C Z x d W 9 0 O 1 N l Y 3 R p b 2 4 x L 3 R i b F F f U E t W L 1 B y a W x v x b 5 l b m E g c G 9 p e n Z l Z G J h L n t Q c m V 0 d m 9 y b m l r X 1 t r V 2 g v T m 3 C s 1 0 s M 3 0 m c X V v d D s s J n F 1 b 3 Q 7 U 2 V j d G l v b j E v d G J s U V 9 a U F 9 B U l M v U 3 B y Z W 1 l b m p l b m E g d n J z d G E x L n t P Z G p l b S B S U 1 9 b a 1 d o X S w 3 f S Z x d W 9 0 O 1 0 s J n F 1 b 3 Q 7 U m V s Y X R p b 2 5 z a G l w S W 5 m b y Z x d W 9 0 O z p b e y Z x d W 9 0 O 2 t l e U N v b H V t b k N v d W 5 0 J n F 1 b 3 Q 7 O j E s J n F 1 b 3 Q 7 a 2 V 5 Q 2 9 s d W 1 u J n F 1 b 3 Q 7 O j U s J n F 1 b 3 Q 7 b 3 R o Z X J L Z X l D b 2 x 1 b W 5 J Z G V u d G l 0 e S Z x d W 9 0 O z o m c X V v d D t T Z W N 0 a W 9 u M S 9 0 Y m x R X 1 B L V i 9 T c H J l b W V u a m V u Y S B 2 c n N 0 Y T E u e 0 l E X 1 B E Y W 4 s N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0 Y m x R X 1 p Q X 0 F S U y 9 W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U G 9 k d m 9 q Z W 5 p J T I w c 3 R v b H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Q c m V p b W V u b 3 Z h b m k l M j B z d G 9 s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N w c m V t Z W 5 q Z W 5 h J T I w d n J z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p u b 3 Z h J T I w c m F 6 d n I l Q z U l Q T E l Q z Q l O E R l b m k l M j B z d G 9 s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B v Z H Z v a m V u a S U y M H N 0 b 2 x w Z W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J h e m R l b G p l d m F u a m U l M j B z d G 9 s c G N h J T I w Z 2 x l Z G U l M j B u Y S U y M G x v J U M 0 J T h E a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N w c m V t Z W 5 q Z W 5 h J T I w d n J z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B y Z W l t Z W 5 v d m F u a S U y M H N 0 b 2 x w Y 2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0 R v Z G F u b y U y M H B v J T I w b W V y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T c H J l b W V u a m V u Y S U y M H Z y c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V J T L 1 B v Z H Z v a m V u a S U y M H N 0 b 2 x w Z W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S Y X p k Z W x q Z X Z h b m p l J T I w c 3 R v b H B j Y S U y M G d s Z W R l J T I w b m E l M j B s b y V D N C U 4 R G l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V J T L 1 B y Z W l t Z W 5 v d m F u a S U y M H N 0 b 2 x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E b 2 R h b m 8 l M j B w b y U y M G 1 l c m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T c H J l b W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Q S 1 Y v R G 9 k Y W 5 v J T I w c G 8 l M j B t Z X J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Q S 1 Y v U H J l a W 1 l b m 9 2 Y W 5 p J T I w c 3 R v b H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a Z H J 1 J U M 1 J U J F a S U y M H B v a X p 2 Z W R i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S Y X o l Q z U l Q T F p c m p l b m k l M j B 0 Y m x R X 1 B L V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E b 2 R h b m 8 l M j B w b y U y M G 1 l c m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0 R v Z G F u b y U y M H B v J T I w b W V y a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R G 9 k Y W 5 v J T I w c G 8 l M j B t Z X J p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T c H J l b W V u a m V u Y S U y M H Z y c 3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E b 2 R h b m 8 l M j B w b y U y M G 1 l c m k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N w c m V t Z W 5 q Z W 5 h J T I w d n J z d G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W m R y d S V D N S V C R W k l M j B w b 2 l 6 d m V k Y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S Y X o l Q z U l Q T F p c m p l b m k l M j B 0 Y m x R X 1 B L V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V J T L 1 N w c m V t Z W 5 q Z W 5 h J T I w d n J z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0 Z p b H R y a X J h b m U l M j B 2 c n N 0 a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R m l s d H J p c m F u Z S U y M H Z y c 3 R p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G d W x s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G a W x 0 c m l y Y W 5 l J T I w d n J z d G l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U E t W L 0 9 k c 3 R y Y W 5 q Z W 5 p J T I w c 3 R v b H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U E t W L 1 J h e i V D N S V B M W l y a m V u b 1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Q S 1 Y v T 2 R z d H J h b m p l b m k l M j B z d G 9 s c G N p X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Q b 3 Z p J U M 1 J U E x Y W 5 l J T I w Z 2 x h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T c H J l b W V u a m V u Y S U y M H Z y c 3 R h X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G a W x 0 Z X I l M j B J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U E t W L 1 N w c m V t Z W 5 q Z W 5 h J T I w d n J z d G F f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U E t W L 1 N w c m V t Z W 5 q Z W 5 h J T I w d n J z d G F f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G d W x s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T 2 R z d H J h b m p l b m k l M j B z d G 9 s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J h e i V D N S V B M W l y a m V u b 1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0 9 k c 3 R y Y W 5 q Z W 5 p J T I w c 3 R v b H B j a V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L 1 B v d m k l Q z U l Q T F h b m U l M j B n b G F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S 9 T c H J l b W V u a m V u Y S U y M H Z y c 3 R h X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R m l s d G V y J T I w S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U 3 B y Z W 1 l b m p l b m E l M j B 2 c n N 0 Y V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R n V s b E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T 2 R z d H J h b m p l b m k l M j B z d G 9 s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U m F 6 J U M 1 J U E x a X J q Z W 5 p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F f W l B f Q V J T L 0 9 k c 3 R y Y W 5 q Z W 5 p J T I w c 3 R v b H B j a V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U G 9 2 a S V D N S V B M W F u Z S U y M G d s Y X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U 3 B y Z W 1 l b m p l b m E l M j B 2 c n N 0 Y V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U V 9 a U F 9 B U l M v R m l s d G V y J T I w S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T c H J l b W V u a m V u Y S U y M H Z y c 3 R h X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B L V i 9 G a W x 0 Z X I l M j B Q S 1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R k l s d G V y J T I w W l B f Q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G a W x 0 c m l y Y W 5 l J T I w d n J z d G l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E v W m F t Z W 5 q Y W 5 h J T I w d n J l Z G 5 v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R X 1 p Q X 0 F S U y 9 V c m 5 p J T I w b 2 R q Z W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A u s I J h g D E a V 5 C z v L q / K D w A A A A A C A A A A A A A D Z g A A w A A A A B A A A A D W a j / x F J 4 X t a X C F W K b J 8 B 4 A A A A A A S A A A C g A A A A E A A A A B J q C Q z / 5 F s X V E v 4 R g z b g u h Q A A A A S r l n i i 7 9 Z f + q 6 1 D g S / v o H X w W V O v 3 g K m E r A R s A j 8 A H 8 Z 8 W 3 z G m a 3 F 7 F R b Z n p I k n N n C f 9 0 7 C I M T p t q r I i V c 1 g o a Y Q 3 1 z h o S n e 8 8 F e H Q / 2 I M S Y U A A A A i z e b v u N 8 X 2 T T n o n P Y m e b X r Y 7 i K c = < / D a t a M a s h u p > 
</file>

<file path=customXml/itemProps1.xml><?xml version="1.0" encoding="utf-8"?>
<ds:datastoreItem xmlns:ds="http://schemas.openxmlformats.org/officeDocument/2006/customXml" ds:itemID="{1FF7735F-C748-45EE-80CA-CCDB3DB70E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Vsebina</vt:lpstr>
      <vt:lpstr>Sezonski faktorji</vt:lpstr>
      <vt:lpstr>'Sezonski faktorji'!Področje_tiskanja</vt:lpstr>
      <vt:lpstr>Vsebina!Področje_tiskanja</vt:lpstr>
      <vt:lpstr>'Sezonski faktorji'!Tiskanje_naslovov</vt:lpstr>
    </vt:vector>
  </TitlesOfParts>
  <Company>Javna agencija RS za energijo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TRUPEJ, udis.</dc:creator>
  <cp:lastModifiedBy>Rania</cp:lastModifiedBy>
  <cp:lastPrinted>2020-04-03T08:41:52Z</cp:lastPrinted>
  <dcterms:created xsi:type="dcterms:W3CDTF">2018-07-20T08:14:57Z</dcterms:created>
  <dcterms:modified xsi:type="dcterms:W3CDTF">2020-04-03T12:53:23Z</dcterms:modified>
  <cp:contentStatus>Končni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