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codeName="{3D1A710C-6663-3D7B-7F91-EC182F24A4BC}"/>
  <workbookPr codeName="Ta_delovni_zvezek" hidePivotFieldList="1"/>
  <mc:AlternateContent xmlns:mc="http://schemas.openxmlformats.org/markup-compatibility/2006">
    <mc:Choice Requires="x15">
      <x15ac:absPath xmlns:x15ac="http://schemas.microsoft.com/office/spreadsheetml/2010/11/ac" url="D:\Server\BAZA\ZPlin\TEH\Zplin_Tarife\ZPlinPS_Tarife\TAR_NC28\TAR_NC28_2021\TAR_NC28_JP_OBJ_202101\TAR_NC28_JP_Objava\EN\"/>
    </mc:Choice>
  </mc:AlternateContent>
  <xr:revisionPtr revIDLastSave="0" documentId="13_ncr:1_{60926000-51AA-4BB1-8217-198563571585}" xr6:coauthVersionLast="36" xr6:coauthVersionMax="36" xr10:uidLastSave="{00000000-0000-0000-0000-000000000000}"/>
  <bookViews>
    <workbookView xWindow="0" yWindow="0" windowWidth="28800" windowHeight="12630" tabRatio="472" xr2:uid="{00000000-000D-0000-FFFF-FFFF00000000}"/>
  </bookViews>
  <sheets>
    <sheet name="Explanatory notes" sheetId="15" r:id="rId1"/>
    <sheet name="Seasonal factors" sheetId="13" r:id="rId2"/>
  </sheets>
  <externalReferences>
    <externalReference r:id="rId3"/>
  </externalReferences>
  <definedNames>
    <definedName name="ID_TarifniCenik_IZ">[1]!tbl_Sifrant_DSistemi[ID_TarifniCenik]</definedName>
    <definedName name="_xlnm.Print_Area" localSheetId="0">'Explanatory notes'!$A$1:$C$47</definedName>
    <definedName name="_xlnm.Print_Area" localSheetId="1">'Seasonal factors'!$A$1:$G$196</definedName>
    <definedName name="_xlnm.Print_Titles" localSheetId="1">'Seasonal factors'!$1:$6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5" i="13" l="1"/>
  <c r="D194" i="13"/>
  <c r="D193" i="13"/>
  <c r="D192" i="13"/>
  <c r="D191" i="13"/>
  <c r="D190" i="13"/>
  <c r="D189" i="13"/>
  <c r="D188" i="13"/>
  <c r="D187" i="13"/>
  <c r="D186" i="13"/>
  <c r="D185" i="13"/>
  <c r="D184" i="13"/>
  <c r="L173" i="13"/>
  <c r="C177" i="13"/>
  <c r="C44" i="13"/>
  <c r="B3" i="13" l="1"/>
  <c r="B20" i="15" s="1"/>
  <c r="C195" i="13" l="1"/>
  <c r="C194" i="13"/>
  <c r="C193" i="13"/>
  <c r="C192" i="13"/>
  <c r="C191" i="13"/>
  <c r="C190" i="13"/>
  <c r="C189" i="13"/>
  <c r="C188" i="13"/>
  <c r="C187" i="13"/>
  <c r="C186" i="13"/>
  <c r="C185" i="13"/>
  <c r="C184" i="13"/>
  <c r="C183" i="13" l="1"/>
  <c r="G33" i="13"/>
  <c r="F33" i="13"/>
  <c r="E33" i="13"/>
  <c r="D33" i="13"/>
  <c r="C33" i="13"/>
  <c r="C57" i="13" l="1"/>
  <c r="D71" i="13" l="1"/>
  <c r="C64" i="13"/>
  <c r="C82" i="13" s="1"/>
  <c r="C99" i="13" s="1"/>
  <c r="D66" i="13"/>
  <c r="D64" i="13"/>
  <c r="D73" i="13"/>
  <c r="D65" i="13"/>
  <c r="D67" i="13"/>
  <c r="D75" i="13"/>
  <c r="D68" i="13"/>
  <c r="D69" i="13"/>
  <c r="D70" i="13"/>
  <c r="D74" i="13"/>
  <c r="D72" i="13"/>
  <c r="C73" i="13"/>
  <c r="C69" i="13"/>
  <c r="C65" i="13"/>
  <c r="C72" i="13"/>
  <c r="C71" i="13"/>
  <c r="C74" i="13"/>
  <c r="C68" i="13"/>
  <c r="C67" i="13"/>
  <c r="C70" i="13"/>
  <c r="C88" i="13" s="1"/>
  <c r="C105" i="13" s="1"/>
  <c r="C66" i="13"/>
  <c r="C75" i="13"/>
  <c r="C92" i="13" l="1"/>
  <c r="C109" i="13" s="1"/>
  <c r="C87" i="13"/>
  <c r="C104" i="13" s="1"/>
  <c r="C89" i="13"/>
  <c r="C106" i="13" s="1"/>
  <c r="C91" i="13"/>
  <c r="C108" i="13" s="1"/>
  <c r="C93" i="13"/>
  <c r="C110" i="13" s="1"/>
  <c r="C85" i="13"/>
  <c r="C102" i="13" s="1"/>
  <c r="C90" i="13"/>
  <c r="C107" i="13" s="1"/>
  <c r="C84" i="13"/>
  <c r="C101" i="13" s="1"/>
  <c r="C86" i="13"/>
  <c r="C103" i="13" s="1"/>
  <c r="C83" i="13"/>
  <c r="C100" i="13" s="1"/>
  <c r="E117" i="13"/>
  <c r="D117" i="13"/>
  <c r="C117" i="13"/>
  <c r="C123" i="13"/>
  <c r="E123" i="13"/>
  <c r="D123" i="13"/>
  <c r="C119" i="13" l="1"/>
  <c r="D119" i="13"/>
  <c r="E119" i="13"/>
  <c r="D125" i="13"/>
  <c r="C125" i="13"/>
  <c r="E125" i="13"/>
  <c r="D124" i="13"/>
  <c r="E124" i="13"/>
  <c r="C124" i="13"/>
  <c r="E118" i="13"/>
  <c r="D118" i="13"/>
  <c r="C118" i="13"/>
  <c r="C120" i="13"/>
  <c r="D120" i="13"/>
  <c r="E120" i="13"/>
  <c r="C122" i="13"/>
  <c r="E122" i="13"/>
  <c r="D122" i="13"/>
  <c r="D126" i="13"/>
  <c r="E126" i="13"/>
  <c r="C126" i="13"/>
  <c r="D121" i="13"/>
  <c r="E121" i="13"/>
  <c r="C121" i="13"/>
  <c r="E128" i="13"/>
  <c r="D128" i="13"/>
  <c r="C128" i="13"/>
  <c r="C127" i="13"/>
  <c r="E127" i="13"/>
  <c r="D127" i="13"/>
  <c r="C129" i="13" l="1"/>
  <c r="C140" i="13" s="1"/>
  <c r="E129" i="13"/>
  <c r="E140" i="13" s="1"/>
  <c r="D129" i="13"/>
  <c r="D140" i="13" s="1"/>
  <c r="E154" i="13" l="1"/>
  <c r="G194" i="13" s="1"/>
  <c r="E150" i="13"/>
  <c r="G190" i="13" s="1"/>
  <c r="E155" i="13"/>
  <c r="G195" i="13" s="1"/>
  <c r="E147" i="13"/>
  <c r="G187" i="13" s="1"/>
  <c r="E149" i="13"/>
  <c r="G189" i="13" s="1"/>
  <c r="E152" i="13"/>
  <c r="G192" i="13" s="1"/>
  <c r="D144" i="13"/>
  <c r="F184" i="13" s="1"/>
  <c r="E146" i="13"/>
  <c r="G186" i="13" s="1"/>
  <c r="E148" i="13"/>
  <c r="G188" i="13" s="1"/>
  <c r="D148" i="13"/>
  <c r="F188" i="13" s="1"/>
  <c r="D152" i="13"/>
  <c r="F192" i="13" s="1"/>
  <c r="C149" i="13"/>
  <c r="E189" i="13" s="1"/>
  <c r="D147" i="13"/>
  <c r="F187" i="13" s="1"/>
  <c r="D153" i="13"/>
  <c r="F193" i="13" s="1"/>
  <c r="E151" i="13"/>
  <c r="G191" i="13" s="1"/>
  <c r="D149" i="13"/>
  <c r="F189" i="13" s="1"/>
  <c r="D145" i="13"/>
  <c r="F185" i="13" s="1"/>
  <c r="D150" i="13"/>
  <c r="F190" i="13" s="1"/>
  <c r="D154" i="13"/>
  <c r="F194" i="13" s="1"/>
  <c r="E153" i="13"/>
  <c r="G193" i="13" s="1"/>
  <c r="D146" i="13"/>
  <c r="F186" i="13" s="1"/>
  <c r="D155" i="13"/>
  <c r="F195" i="13" s="1"/>
  <c r="D151" i="13"/>
  <c r="F191" i="13" s="1"/>
  <c r="E144" i="13"/>
  <c r="G184" i="13" s="1"/>
  <c r="E145" i="13"/>
  <c r="G185" i="13" s="1"/>
  <c r="C145" i="13" l="1"/>
  <c r="E185" i="13" s="1"/>
  <c r="C155" i="13"/>
  <c r="E195" i="13" s="1"/>
  <c r="C148" i="13"/>
  <c r="E188" i="13" s="1"/>
  <c r="C144" i="13"/>
  <c r="E184" i="13" s="1"/>
  <c r="C153" i="13"/>
  <c r="E193" i="13" s="1"/>
  <c r="C146" i="13"/>
  <c r="E186" i="13" s="1"/>
  <c r="C154" i="13"/>
  <c r="E194" i="13" s="1"/>
  <c r="C151" i="13"/>
  <c r="E191" i="13" s="1"/>
  <c r="C147" i="13"/>
  <c r="E187" i="13" s="1"/>
  <c r="C152" i="13"/>
  <c r="E192" i="13" s="1"/>
  <c r="C150" i="13"/>
  <c r="E190" i="13" s="1"/>
  <c r="C169" i="13" l="1"/>
  <c r="D169" i="13"/>
  <c r="C170" i="13"/>
  <c r="D172" i="13"/>
  <c r="D170" i="13"/>
  <c r="E170" i="13"/>
  <c r="C172" i="13"/>
  <c r="E172" i="13"/>
  <c r="D171" i="13"/>
  <c r="C171" i="13"/>
  <c r="E169" i="13"/>
  <c r="E171" i="13"/>
</calcChain>
</file>

<file path=xl/sharedStrings.xml><?xml version="1.0" encoding="utf-8"?>
<sst xmlns="http://schemas.openxmlformats.org/spreadsheetml/2006/main" count="194" uniqueCount="90">
  <si>
    <t>September</t>
  </si>
  <si>
    <t>November</t>
  </si>
  <si>
    <t>December</t>
  </si>
  <si>
    <t>2017</t>
  </si>
  <si>
    <t>Q1</t>
  </si>
  <si>
    <t>Q2</t>
  </si>
  <si>
    <t>Q3</t>
  </si>
  <si>
    <t>Q4</t>
  </si>
  <si>
    <t>of 16 March 2017 establishing a network code on harmonised transmission tariff structures for gas</t>
  </si>
  <si>
    <t>Calculation parameters</t>
  </si>
  <si>
    <t>Values</t>
  </si>
  <si>
    <t>Multipliers for quarterly standard capacity products</t>
  </si>
  <si>
    <t>Multipliers for daily standard capacity products (max 3)</t>
  </si>
  <si>
    <t>Multipliers for the within-day standard capacity products (max 3)</t>
  </si>
  <si>
    <t>Power E (0 &lt;= E &lt;= 2)</t>
  </si>
  <si>
    <t>January</t>
  </si>
  <si>
    <t>February</t>
  </si>
  <si>
    <t>March</t>
  </si>
  <si>
    <t xml:space="preserve">April </t>
  </si>
  <si>
    <t>May</t>
  </si>
  <si>
    <t xml:space="preserve">June </t>
  </si>
  <si>
    <t>July</t>
  </si>
  <si>
    <t>August</t>
  </si>
  <si>
    <t>October</t>
  </si>
  <si>
    <t>Average</t>
  </si>
  <si>
    <t>Year</t>
  </si>
  <si>
    <t>The prescribed calculation procedure in line with Article 15 (paragraph from 2 to 5)</t>
  </si>
  <si>
    <t>Article 15 (3) points a &amp; b</t>
  </si>
  <si>
    <t>(a) “the average data on the forecasted flows or the forecasted contracted capacity, 
       where the seasonal factors are calculated for some or all of the interconnection points”
(b) the resulting values referred to in point (a) shall be summed up”</t>
  </si>
  <si>
    <t>Gas month</t>
  </si>
  <si>
    <t>Sum</t>
  </si>
  <si>
    <t>Article 15 (3) point c</t>
  </si>
  <si>
    <t>“the usage rate shall be calculated by dividing each of the resulting values referred to in point (a) by the resulting value referred to in point (b);</t>
  </si>
  <si>
    <t>The usage rate</t>
  </si>
  <si>
    <t>Correction of the usage rate In case the value is 0</t>
  </si>
  <si>
    <t>Article 15(3) point d</t>
  </si>
  <si>
    <t>“each of the resulting values referred to in point (c) shall be multiplied by 12. Where the resulting values are equal to 0, these values shall be adjusted to whichever of the following is the lower: 0,1 or the lowest of the resulting values other than 0”</t>
  </si>
  <si>
    <t>The usage rate x 12</t>
  </si>
  <si>
    <t>Seasonal factor</t>
  </si>
  <si>
    <t>Article 15(3) point e</t>
  </si>
  <si>
    <t>“the initial level of the respective seasonal factors shall be calculated by raising each of the resulting values referred to in point (d) to the same power which is no less than 0 and no more than 2”</t>
  </si>
  <si>
    <t>Article 15(3) point f</t>
  </si>
  <si>
    <t>“the arithmetic mean of the products of the resulting values referred to in point (e) and the multiplier for monthly standard capacity products shall be calculated”</t>
  </si>
  <si>
    <t>Within-day</t>
  </si>
  <si>
    <t>Article 15(3) point g</t>
  </si>
  <si>
    <t>“the resulting value referred to in point (f) shall be compared with the range referred to in Article 13(1), as follows:</t>
  </si>
  <si>
    <t>(i) if this value falls within this range then the level of seasonal factors shall be equal to with the respective resulting values referred to in point (e); (ii) if this value falls outside of this range then point (h) shall apply”</t>
  </si>
  <si>
    <t>Article 15(3) point h</t>
  </si>
  <si>
    <t>Correction factor</t>
  </si>
  <si>
    <t>Article 15(4)</t>
  </si>
  <si>
    <t>Article 15(5)</t>
  </si>
  <si>
    <t>“For daily standard capacity products for firm capacity and within-day standard capacity products for firm capacity, the seasonal factors shall be calculated by carrying out the steps set out in paragraph 3(f) to (h), mutatis mutandis.”</t>
  </si>
  <si>
    <t>“For quarterly standard capacity products for firm capacity, the seasonal factors shall be calculated in sequential steps as follows:</t>
  </si>
  <si>
    <t>(a) the initial level of the respective seasonal factors shall be calculated as either of the following:
     (i) equal to the arithmetic mean of the respective seasonal factors applicable for the three relevant months; 
     (ii) (ii) no less than the lowest and no more than the highest level of the respective seasonal factors applicable for the three relevant months.”</t>
  </si>
  <si>
    <t>“(b) the steps set out in paragraph 3(f) to (h) shall be carried out, using the resulting values referred to in point (a), mutatis mutandis.”</t>
  </si>
  <si>
    <t>(i) Arithmetic mean</t>
  </si>
  <si>
    <t>(ii) Minimum &lt;=seasonal factor &lt;= maximum</t>
  </si>
  <si>
    <r>
      <t>Seasonal factor</t>
    </r>
    <r>
      <rPr>
        <vertAlign val="subscript"/>
        <sz val="10"/>
        <color theme="1"/>
        <rFont val="Calibri"/>
        <family val="2"/>
        <charset val="238"/>
        <scheme val="minor"/>
      </rPr>
      <t>minimum</t>
    </r>
  </si>
  <si>
    <r>
      <t>Seasonal factor</t>
    </r>
    <r>
      <rPr>
        <vertAlign val="subscript"/>
        <sz val="10"/>
        <color theme="1"/>
        <rFont val="Calibri"/>
        <family val="2"/>
        <charset val="238"/>
        <scheme val="minor"/>
      </rPr>
      <t>maximum</t>
    </r>
  </si>
  <si>
    <t>Article 15(6)</t>
  </si>
  <si>
    <t>“For all non-yearly standard capacity products for firm capacity, the values resulting from the calculation referred to in paragraphs 3 to 5 may be rounded up or down.”</t>
  </si>
  <si>
    <t>Quarterly</t>
  </si>
  <si>
    <t>Gas quarter</t>
  </si>
  <si>
    <t>"the level of seasonal factors shall be calculated as the product of the respective resulting values referred to in point (e) and the correction factor calculated as follows:</t>
  </si>
  <si>
    <t>i) where the resulting value referred to in point (f) is more than 1.5, the correction factor shall be calculated as 1.5 divided by this value; ii) where the resulting value referred to in point (f) is less than 1, the correction factor shall be calculated as 1 divided by this value."</t>
  </si>
  <si>
    <t>Multipliers for monthly standard capacity products (max 1.5)</t>
  </si>
  <si>
    <t>Consultation on discounts, multipliers, and seasonal factors</t>
  </si>
  <si>
    <t>on the basis of Article 28 of Commission Regulation (EU) 2017/460 of 16 March 2017 establishing a network code on harmonised transmission tariff structures for gas</t>
  </si>
  <si>
    <t>Annex 1</t>
  </si>
  <si>
    <t>The initial level of a seasonal factor x multiplier</t>
  </si>
  <si>
    <t>Monthly</t>
  </si>
  <si>
    <t>Daily</t>
  </si>
  <si>
    <t>Average hourly allocation for each month [kWh]</t>
  </si>
  <si>
    <t>2018</t>
  </si>
  <si>
    <t>2019</t>
  </si>
  <si>
    <t>* part of data for 2020 determined on the basis of forecasted flows.</t>
  </si>
  <si>
    <t>in line with Article 15 of Commission Regulation (EU) 2017/460</t>
  </si>
  <si>
    <t>Note: The procedure for calculating seasonal factors for monthly standard capacity products for firm capacity is based on the forecasted flows</t>
  </si>
  <si>
    <t>2020</t>
  </si>
  <si>
    <t>2021*</t>
  </si>
  <si>
    <r>
      <t>Sezonski faktor</t>
    </r>
    <r>
      <rPr>
        <vertAlign val="subscript"/>
        <sz val="10"/>
        <color theme="1"/>
        <rFont val="Calibri"/>
        <family val="2"/>
        <charset val="238"/>
        <scheme val="minor"/>
      </rPr>
      <t>(ii)</t>
    </r>
  </si>
  <si>
    <r>
      <t>Seasonal factor</t>
    </r>
    <r>
      <rPr>
        <vertAlign val="subscript"/>
        <sz val="10"/>
        <color theme="1"/>
        <rFont val="Calibri"/>
        <family val="2"/>
        <charset val="238"/>
        <scheme val="minor"/>
      </rPr>
      <t>(i)</t>
    </r>
  </si>
  <si>
    <t>ID</t>
  </si>
  <si>
    <t>ID1</t>
  </si>
  <si>
    <t>Naziv</t>
  </si>
  <si>
    <t>(i)</t>
  </si>
  <si>
    <t>(ii)</t>
  </si>
  <si>
    <t>Arithmetic mean</t>
  </si>
  <si>
    <t>Minimum &lt;=seasonal factor &lt;= maximum</t>
  </si>
  <si>
    <t>Selected initial level of the respective seasonal factors is calculated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</si>
</sst>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00"/>
    <numFmt numFmtId="165" formatCode="0.0%"/>
    <numFmt numFmtId="166" formatCode="0.000000000000000"/>
    <numFmt numFmtId="167" formatCode="#,##0.000"/>
    <numFmt numFmtId="168" formatCode="yyyy"/>
    <numFmt numFmtId="169" formatCode="#,##0_ ;\-#,##0\ "/>
  </numFmts>
  <fonts count="25" x14ac:knownFonts="1">
    <font>
      <sz val="11"/>
      <color theme="1"/>
      <name val="Calibri"/>
      <family val="2"/>
      <charset val="238"/>
    </font>
    <font>
      <sz val="11"/>
      <color theme="0"/>
      <name val="Calibri"/>
      <family val="2"/>
      <scheme val="minor"/>
    </font>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sz val="10"/>
      <name val="Calibri"/>
      <family val="2"/>
      <charset val="238"/>
      <scheme val="minor"/>
    </font>
    <font>
      <i/>
      <sz val="10"/>
      <color theme="1"/>
      <name val="Calibri"/>
      <family val="2"/>
      <charset val="238"/>
      <scheme val="minor"/>
    </font>
    <font>
      <b/>
      <sz val="14"/>
      <color theme="1"/>
      <name val="Calibri"/>
      <family val="2"/>
      <charset val="238"/>
      <scheme val="minor"/>
    </font>
    <font>
      <b/>
      <sz val="11"/>
      <name val="Calibri"/>
      <family val="2"/>
      <charset val="238"/>
      <scheme val="minor"/>
    </font>
    <font>
      <sz val="11"/>
      <name val="Calibri"/>
      <family val="2"/>
      <charset val="238"/>
      <scheme val="minor"/>
    </font>
    <font>
      <sz val="11"/>
      <color theme="1"/>
      <name val="Calibri"/>
      <family val="2"/>
      <charset val="238"/>
    </font>
    <font>
      <b/>
      <sz val="10"/>
      <name val="Calibri"/>
      <family val="2"/>
      <charset val="238"/>
      <scheme val="minor"/>
    </font>
    <font>
      <sz val="10"/>
      <color rgb="FFC00000"/>
      <name val="Calibri"/>
      <family val="2"/>
      <charset val="238"/>
      <scheme val="minor"/>
    </font>
    <font>
      <vertAlign val="subscript"/>
      <sz val="10"/>
      <color theme="1"/>
      <name val="Calibri"/>
      <family val="2"/>
      <charset val="238"/>
      <scheme val="minor"/>
    </font>
    <font>
      <i/>
      <sz val="10"/>
      <name val="Calibri"/>
      <family val="2"/>
      <charset val="238"/>
      <scheme val="minor"/>
    </font>
    <font>
      <sz val="11"/>
      <name val="Calibri"/>
      <family val="2"/>
      <charset val="238"/>
    </font>
    <font>
      <u/>
      <sz val="10"/>
      <color indexed="12"/>
      <name val="Arial"/>
      <family val="2"/>
      <charset val="238"/>
    </font>
    <font>
      <i/>
      <sz val="10"/>
      <color theme="8"/>
      <name val="Calibri"/>
      <family val="2"/>
      <charset val="238"/>
      <scheme val="minor"/>
    </font>
    <font>
      <b/>
      <i/>
      <sz val="11"/>
      <color theme="8"/>
      <name val="Calibri"/>
      <family val="2"/>
      <charset val="238"/>
      <scheme val="minor"/>
    </font>
    <font>
      <b/>
      <sz val="18"/>
      <color theme="1"/>
      <name val="Arial Black"/>
      <family val="2"/>
      <charset val="238"/>
    </font>
    <font>
      <sz val="14"/>
      <color theme="1"/>
      <name val="Segoe UI Light"/>
      <family val="2"/>
      <charset val="238"/>
    </font>
    <font>
      <sz val="13"/>
      <color theme="1"/>
      <name val="Calibri"/>
      <family val="2"/>
      <charset val="238"/>
      <scheme val="minor"/>
    </font>
    <font>
      <sz val="12"/>
      <color theme="1"/>
      <name val="Segoe UI Light"/>
      <family val="2"/>
      <charset val="238"/>
    </font>
    <font>
      <b/>
      <sz val="18"/>
      <color theme="1"/>
      <name val="Verdana"/>
      <family val="2"/>
      <charset val="238"/>
    </font>
    <font>
      <b/>
      <sz val="16"/>
      <color theme="1"/>
      <name val="Verdana"/>
      <family val="2"/>
      <charset val="238"/>
    </font>
  </fonts>
  <fills count="7">
    <fill>
      <patternFill patternType="none"/>
    </fill>
    <fill>
      <patternFill patternType="gray125"/>
    </fill>
    <fill>
      <patternFill patternType="solid">
        <fgColor theme="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8999908444471571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hair">
        <color auto="1"/>
      </top>
      <bottom style="hair">
        <color auto="1"/>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auto="1"/>
      </top>
      <bottom style="hair">
        <color auto="1"/>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s>
  <cellStyleXfs count="5">
    <xf numFmtId="0" fontId="0" fillId="0" borderId="0"/>
    <xf numFmtId="0" fontId="1" fillId="2" borderId="0" applyNumberFormat="0" applyBorder="0" applyAlignment="0" applyProtection="0"/>
    <xf numFmtId="9" fontId="10" fillId="0" borderId="0" applyFont="0" applyFill="0" applyBorder="0" applyAlignment="0" applyProtection="0"/>
    <xf numFmtId="0" fontId="2" fillId="0" borderId="0"/>
    <xf numFmtId="0" fontId="16" fillId="0" borderId="0" applyNumberFormat="0" applyFill="0" applyBorder="0" applyAlignment="0" applyProtection="0">
      <alignment vertical="top"/>
      <protection locked="0"/>
    </xf>
  </cellStyleXfs>
  <cellXfs count="176">
    <xf numFmtId="0" fontId="0" fillId="0" borderId="0" xfId="0"/>
    <xf numFmtId="0" fontId="0" fillId="0" borderId="0" xfId="0" applyAlignment="1">
      <alignment horizontal="left"/>
    </xf>
    <xf numFmtId="0" fontId="3" fillId="0" borderId="0" xfId="0" applyFont="1"/>
    <xf numFmtId="0" fontId="4" fillId="0" borderId="0" xfId="0" applyFont="1"/>
    <xf numFmtId="0" fontId="5" fillId="0" borderId="0" xfId="0" applyFont="1" applyFill="1"/>
    <xf numFmtId="0" fontId="4" fillId="0" borderId="0" xfId="0" applyFont="1" applyAlignment="1">
      <alignment horizontal="left"/>
    </xf>
    <xf numFmtId="0" fontId="6" fillId="0" borderId="0" xfId="0" applyFont="1"/>
    <xf numFmtId="0" fontId="4" fillId="0" borderId="3" xfId="0" applyFont="1" applyBorder="1"/>
    <xf numFmtId="0" fontId="4" fillId="0" borderId="4" xfId="0" applyFont="1" applyBorder="1" applyAlignment="1">
      <alignment horizontal="center"/>
    </xf>
    <xf numFmtId="0" fontId="4" fillId="0" borderId="1" xfId="0" applyFont="1" applyBorder="1" applyAlignment="1">
      <alignment horizontal="center"/>
    </xf>
    <xf numFmtId="0" fontId="4" fillId="0" borderId="0" xfId="0" applyFont="1" applyFill="1"/>
    <xf numFmtId="0" fontId="4" fillId="0" borderId="0" xfId="0" applyFont="1" applyAlignment="1">
      <alignment vertical="center"/>
    </xf>
    <xf numFmtId="0" fontId="8" fillId="4" borderId="0" xfId="1" applyFont="1" applyFill="1" applyAlignment="1">
      <alignment horizontal="left" vertical="center" indent="1"/>
    </xf>
    <xf numFmtId="0" fontId="9" fillId="4" borderId="0" xfId="1" applyFont="1" applyFill="1" applyAlignment="1">
      <alignment horizontal="left" vertical="center" indent="1"/>
    </xf>
    <xf numFmtId="0" fontId="2" fillId="0" borderId="0" xfId="0" applyFont="1" applyAlignment="1">
      <alignment horizontal="left" vertical="center" indent="1"/>
    </xf>
    <xf numFmtId="0" fontId="4" fillId="0" borderId="3" xfId="0" applyFont="1" applyBorder="1" applyAlignment="1">
      <alignment horizontal="left" indent="1"/>
    </xf>
    <xf numFmtId="0" fontId="4" fillId="0" borderId="5" xfId="0" applyFont="1" applyBorder="1" applyAlignment="1">
      <alignment horizontal="left" indent="1"/>
    </xf>
    <xf numFmtId="0" fontId="4" fillId="0" borderId="7" xfId="0" applyFont="1" applyBorder="1" applyAlignment="1">
      <alignment horizontal="center"/>
    </xf>
    <xf numFmtId="0" fontId="4" fillId="0" borderId="8" xfId="0" applyFont="1" applyBorder="1" applyAlignment="1">
      <alignment horizontal="left" indent="1"/>
    </xf>
    <xf numFmtId="0" fontId="4" fillId="0" borderId="2" xfId="0" applyFont="1" applyBorder="1" applyAlignment="1">
      <alignment horizontal="center"/>
    </xf>
    <xf numFmtId="164" fontId="4" fillId="0" borderId="0" xfId="0" applyNumberFormat="1" applyFont="1"/>
    <xf numFmtId="166" fontId="4" fillId="0" borderId="0" xfId="0" applyNumberFormat="1" applyFont="1"/>
    <xf numFmtId="0" fontId="4" fillId="0" borderId="3" xfId="0" applyFont="1" applyBorder="1" applyAlignment="1">
      <alignment horizontal="left" vertical="center" indent="1"/>
    </xf>
    <xf numFmtId="0" fontId="4" fillId="0" borderId="0" xfId="0" applyFont="1" applyAlignment="1">
      <alignment horizontal="center" vertical="center"/>
    </xf>
    <xf numFmtId="0" fontId="11" fillId="0" borderId="0" xfId="0" applyFont="1" applyFill="1" applyAlignment="1">
      <alignment horizontal="center" vertical="center"/>
    </xf>
    <xf numFmtId="0" fontId="12" fillId="0" borderId="0" xfId="0" applyFont="1" applyAlignment="1">
      <alignment horizontal="left" indent="1"/>
    </xf>
    <xf numFmtId="0" fontId="4" fillId="0" borderId="2" xfId="0" applyFont="1" applyBorder="1" applyAlignment="1">
      <alignment horizontal="right" indent="1"/>
    </xf>
    <xf numFmtId="0" fontId="0" fillId="0" borderId="0" xfId="0" applyNumberFormat="1"/>
    <xf numFmtId="0" fontId="0" fillId="0" borderId="3" xfId="0" applyBorder="1" applyAlignment="1"/>
    <xf numFmtId="3" fontId="4" fillId="0" borderId="0" xfId="0" applyNumberFormat="1" applyFont="1"/>
    <xf numFmtId="0" fontId="4" fillId="0" borderId="3" xfId="0" applyFont="1" applyBorder="1" applyAlignment="1">
      <alignment horizontal="center" vertical="center"/>
    </xf>
    <xf numFmtId="0" fontId="4" fillId="0" borderId="4"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vertical="center" wrapText="1"/>
    </xf>
    <xf numFmtId="164" fontId="4" fillId="3" borderId="11" xfId="0" applyNumberFormat="1" applyFont="1" applyFill="1" applyBorder="1" applyAlignment="1">
      <alignment horizontal="center"/>
    </xf>
    <xf numFmtId="164" fontId="4" fillId="3" borderId="9" xfId="0" applyNumberFormat="1" applyFont="1" applyFill="1" applyBorder="1" applyAlignment="1">
      <alignment horizontal="center"/>
    </xf>
    <xf numFmtId="164" fontId="4" fillId="3" borderId="10" xfId="0" applyNumberFormat="1" applyFont="1" applyFill="1" applyBorder="1" applyAlignment="1">
      <alignment horizontal="center"/>
    </xf>
    <xf numFmtId="0" fontId="4" fillId="0" borderId="4" xfId="0" applyFont="1" applyBorder="1" applyAlignment="1">
      <alignment horizontal="center" vertical="center"/>
    </xf>
    <xf numFmtId="165" fontId="4" fillId="0" borderId="0" xfId="0" applyNumberFormat="1" applyFont="1"/>
    <xf numFmtId="165" fontId="4" fillId="0" borderId="0" xfId="2" applyNumberFormat="1" applyFont="1"/>
    <xf numFmtId="4" fontId="4" fillId="0" borderId="0" xfId="0" applyNumberFormat="1" applyFont="1"/>
    <xf numFmtId="167" fontId="4" fillId="0" borderId="0" xfId="0" applyNumberFormat="1" applyFont="1"/>
    <xf numFmtId="10" fontId="4" fillId="0" borderId="0" xfId="2" applyNumberFormat="1" applyFont="1"/>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0" xfId="0" applyFont="1" applyBorder="1" applyAlignment="1">
      <alignment horizontal="left" indent="1"/>
    </xf>
    <xf numFmtId="0" fontId="4" fillId="0" borderId="31" xfId="0" applyFont="1" applyBorder="1" applyAlignment="1">
      <alignment horizontal="left" indent="1"/>
    </xf>
    <xf numFmtId="0" fontId="4" fillId="0" borderId="32" xfId="0" applyFont="1" applyBorder="1" applyAlignment="1">
      <alignment horizontal="left" indent="1"/>
    </xf>
    <xf numFmtId="3" fontId="4" fillId="0" borderId="24" xfId="0" applyNumberFormat="1" applyFont="1" applyBorder="1" applyAlignment="1">
      <alignment horizontal="right" indent="2"/>
    </xf>
    <xf numFmtId="3" fontId="4" fillId="0" borderId="25" xfId="0" applyNumberFormat="1" applyFont="1" applyBorder="1" applyAlignment="1">
      <alignment horizontal="right" indent="2"/>
    </xf>
    <xf numFmtId="3" fontId="4" fillId="0" borderId="22" xfId="0" applyNumberFormat="1" applyFont="1" applyBorder="1" applyAlignment="1">
      <alignment horizontal="right" indent="2"/>
    </xf>
    <xf numFmtId="3" fontId="4" fillId="0" borderId="14" xfId="0" applyNumberFormat="1" applyFont="1" applyBorder="1" applyAlignment="1">
      <alignment horizontal="right" indent="2"/>
    </xf>
    <xf numFmtId="3" fontId="4" fillId="0" borderId="33" xfId="0" applyNumberFormat="1" applyFont="1" applyBorder="1" applyAlignment="1">
      <alignment horizontal="right" indent="2"/>
    </xf>
    <xf numFmtId="3" fontId="4" fillId="0" borderId="34" xfId="0" applyNumberFormat="1" applyFont="1" applyBorder="1" applyAlignment="1">
      <alignment horizontal="right" indent="2"/>
    </xf>
    <xf numFmtId="0" fontId="4" fillId="0" borderId="35" xfId="0" applyFont="1" applyBorder="1" applyAlignment="1">
      <alignment horizontal="left" indent="1"/>
    </xf>
    <xf numFmtId="0" fontId="4" fillId="0" borderId="23" xfId="0" applyFont="1" applyBorder="1" applyAlignment="1">
      <alignment horizontal="left" indent="1"/>
    </xf>
    <xf numFmtId="0" fontId="4" fillId="0" borderId="13" xfId="0" applyFont="1" applyBorder="1" applyAlignment="1">
      <alignment horizontal="left" indent="1"/>
    </xf>
    <xf numFmtId="0" fontId="4" fillId="0" borderId="37" xfId="0" applyFont="1" applyBorder="1" applyAlignment="1">
      <alignment horizontal="left" indent="1"/>
    </xf>
    <xf numFmtId="3" fontId="4" fillId="0" borderId="38" xfId="0" applyNumberFormat="1" applyFont="1" applyBorder="1" applyAlignment="1">
      <alignment horizontal="right" indent="2"/>
    </xf>
    <xf numFmtId="3" fontId="4" fillId="0" borderId="39" xfId="0" applyNumberFormat="1" applyFont="1" applyBorder="1" applyAlignment="1">
      <alignment horizontal="right" indent="2"/>
    </xf>
    <xf numFmtId="3" fontId="4" fillId="0" borderId="40" xfId="0" applyNumberFormat="1" applyFont="1" applyBorder="1" applyAlignment="1">
      <alignment horizontal="right" indent="2"/>
    </xf>
    <xf numFmtId="3" fontId="4" fillId="0" borderId="11" xfId="0" applyNumberFormat="1" applyFont="1" applyBorder="1" applyAlignment="1">
      <alignment horizontal="right" indent="2"/>
    </xf>
    <xf numFmtId="3" fontId="4" fillId="0" borderId="9" xfId="0" applyNumberFormat="1" applyFont="1" applyBorder="1" applyAlignment="1">
      <alignment horizontal="right" indent="2"/>
    </xf>
    <xf numFmtId="3" fontId="4" fillId="0" borderId="10" xfId="0" applyNumberFormat="1" applyFont="1" applyBorder="1" applyAlignment="1">
      <alignment horizontal="right" indent="2"/>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164" fontId="4" fillId="3" borderId="41" xfId="0" applyNumberFormat="1" applyFont="1" applyFill="1" applyBorder="1" applyAlignment="1">
      <alignment horizontal="right" indent="1"/>
    </xf>
    <xf numFmtId="164" fontId="4" fillId="3" borderId="42" xfId="0" applyNumberFormat="1" applyFont="1" applyFill="1" applyBorder="1" applyAlignment="1">
      <alignment horizontal="right" indent="1"/>
    </xf>
    <xf numFmtId="164" fontId="4" fillId="3" borderId="43" xfId="0" applyNumberFormat="1" applyFont="1" applyFill="1" applyBorder="1" applyAlignment="1">
      <alignment horizontal="right" indent="1"/>
    </xf>
    <xf numFmtId="164" fontId="4" fillId="3" borderId="25" xfId="0" applyNumberFormat="1" applyFont="1" applyFill="1" applyBorder="1" applyAlignment="1">
      <alignment horizontal="right" indent="1"/>
    </xf>
    <xf numFmtId="164" fontId="4" fillId="3" borderId="14" xfId="0" applyNumberFormat="1" applyFont="1" applyFill="1" applyBorder="1" applyAlignment="1">
      <alignment horizontal="right" indent="1"/>
    </xf>
    <xf numFmtId="164" fontId="4" fillId="3" borderId="15" xfId="0" applyNumberFormat="1" applyFont="1" applyFill="1" applyBorder="1" applyAlignment="1">
      <alignment horizontal="right" indent="1"/>
    </xf>
    <xf numFmtId="0" fontId="4" fillId="0" borderId="44" xfId="0" applyFont="1" applyBorder="1" applyAlignment="1">
      <alignment horizontal="left" indent="1"/>
    </xf>
    <xf numFmtId="0" fontId="3" fillId="0" borderId="30" xfId="0" applyFont="1" applyBorder="1" applyAlignment="1">
      <alignment horizontal="left" vertical="center" indent="1"/>
    </xf>
    <xf numFmtId="164" fontId="4" fillId="0" borderId="25" xfId="0" applyNumberFormat="1" applyFont="1" applyBorder="1" applyAlignment="1">
      <alignment horizontal="center" vertical="center"/>
    </xf>
    <xf numFmtId="0" fontId="3" fillId="0" borderId="31" xfId="0" applyFont="1" applyBorder="1" applyAlignment="1">
      <alignment horizontal="left" vertical="center" indent="1"/>
    </xf>
    <xf numFmtId="164" fontId="4" fillId="0" borderId="14" xfId="0" applyNumberFormat="1" applyFont="1" applyBorder="1" applyAlignment="1">
      <alignment horizontal="center" vertical="center"/>
    </xf>
    <xf numFmtId="0" fontId="3" fillId="0" borderId="32" xfId="0" applyFont="1" applyBorder="1" applyAlignment="1">
      <alignment horizontal="left" vertical="center" indent="1"/>
    </xf>
    <xf numFmtId="164" fontId="4" fillId="0" borderId="15" xfId="0" applyNumberFormat="1" applyFont="1" applyBorder="1" applyAlignment="1">
      <alignment horizontal="center" vertical="center"/>
    </xf>
    <xf numFmtId="164" fontId="4" fillId="3" borderId="22" xfId="0" applyNumberFormat="1" applyFont="1" applyFill="1" applyBorder="1" applyAlignment="1">
      <alignment horizontal="right" indent="1"/>
    </xf>
    <xf numFmtId="164" fontId="4" fillId="3" borderId="26" xfId="0" applyNumberFormat="1" applyFont="1" applyFill="1" applyBorder="1" applyAlignment="1">
      <alignment horizontal="right" indent="1"/>
    </xf>
    <xf numFmtId="164" fontId="4" fillId="3" borderId="24" xfId="0" applyNumberFormat="1" applyFont="1" applyFill="1" applyBorder="1" applyAlignment="1">
      <alignment horizontal="right" indent="1"/>
    </xf>
    <xf numFmtId="164" fontId="4" fillId="3" borderId="45" xfId="0" applyNumberFormat="1" applyFont="1" applyFill="1" applyBorder="1" applyAlignment="1">
      <alignment horizontal="right" indent="1"/>
    </xf>
    <xf numFmtId="164" fontId="4" fillId="3" borderId="46" xfId="0" applyNumberFormat="1" applyFont="1" applyFill="1" applyBorder="1" applyAlignment="1">
      <alignment horizontal="right" indent="1"/>
    </xf>
    <xf numFmtId="164" fontId="4" fillId="3" borderId="9" xfId="0" applyNumberFormat="1" applyFont="1" applyFill="1" applyBorder="1" applyAlignment="1">
      <alignment horizontal="right" indent="1"/>
    </xf>
    <xf numFmtId="164" fontId="4" fillId="3" borderId="10" xfId="0" applyNumberFormat="1" applyFont="1" applyFill="1" applyBorder="1" applyAlignment="1">
      <alignment horizontal="right" indent="1"/>
    </xf>
    <xf numFmtId="164" fontId="4" fillId="3" borderId="38" xfId="0" applyNumberFormat="1" applyFont="1" applyFill="1" applyBorder="1" applyAlignment="1">
      <alignment horizontal="right" indent="1"/>
    </xf>
    <xf numFmtId="164" fontId="4" fillId="3" borderId="39" xfId="0" applyNumberFormat="1" applyFont="1" applyFill="1" applyBorder="1" applyAlignment="1">
      <alignment horizontal="right" indent="1"/>
    </xf>
    <xf numFmtId="164" fontId="4" fillId="3" borderId="47" xfId="0" applyNumberFormat="1" applyFont="1" applyFill="1" applyBorder="1" applyAlignment="1">
      <alignment horizontal="right" indent="1"/>
    </xf>
    <xf numFmtId="0" fontId="4" fillId="0" borderId="4" xfId="0" applyFont="1" applyBorder="1" applyAlignment="1">
      <alignment horizontal="center"/>
    </xf>
    <xf numFmtId="0" fontId="4" fillId="0" borderId="3" xfId="0" applyFont="1" applyBorder="1" applyAlignment="1">
      <alignment horizontal="left" vertical="center" wrapText="1" indent="1"/>
    </xf>
    <xf numFmtId="0" fontId="11" fillId="0" borderId="0" xfId="0" applyFont="1"/>
    <xf numFmtId="0" fontId="5" fillId="0" borderId="0" xfId="0" applyFont="1"/>
    <xf numFmtId="0" fontId="14" fillId="0" borderId="0" xfId="0" applyFont="1"/>
    <xf numFmtId="0" fontId="5" fillId="0" borderId="0" xfId="0" applyFont="1" applyAlignment="1">
      <alignment wrapText="1"/>
    </xf>
    <xf numFmtId="0" fontId="2" fillId="6" borderId="0" xfId="3" applyFill="1"/>
    <xf numFmtId="0" fontId="6" fillId="6" borderId="0" xfId="3" applyFont="1" applyFill="1" applyAlignment="1">
      <alignment horizontal="right"/>
    </xf>
    <xf numFmtId="14" fontId="6" fillId="6" borderId="0" xfId="3" applyNumberFormat="1" applyFont="1" applyFill="1"/>
    <xf numFmtId="0" fontId="6" fillId="6" borderId="0" xfId="3" applyFont="1" applyFill="1"/>
    <xf numFmtId="0" fontId="17" fillId="6" borderId="0" xfId="3" applyFont="1" applyFill="1" applyAlignment="1">
      <alignment horizontal="left" vertical="top" indent="1"/>
    </xf>
    <xf numFmtId="14" fontId="18" fillId="6" borderId="0" xfId="3" applyNumberFormat="1" applyFont="1" applyFill="1" applyAlignment="1">
      <alignment horizontal="left" indent="1"/>
    </xf>
    <xf numFmtId="168" fontId="19" fillId="6" borderId="0" xfId="3" applyNumberFormat="1" applyFont="1" applyFill="1" applyAlignment="1">
      <alignment horizontal="center" wrapText="1"/>
    </xf>
    <xf numFmtId="0" fontId="21" fillId="6" borderId="0" xfId="3" applyFont="1" applyFill="1" applyAlignment="1">
      <alignment horizontal="center" vertical="center" wrapText="1"/>
    </xf>
    <xf numFmtId="0" fontId="20" fillId="6" borderId="0" xfId="3" applyFont="1" applyFill="1" applyAlignment="1">
      <alignment horizontal="center" wrapText="1"/>
    </xf>
    <xf numFmtId="0" fontId="23" fillId="6" borderId="0" xfId="3" applyFont="1" applyFill="1" applyAlignment="1">
      <alignment horizontal="center" wrapText="1"/>
    </xf>
    <xf numFmtId="0" fontId="20" fillId="6" borderId="0" xfId="3" applyFont="1" applyFill="1"/>
    <xf numFmtId="0" fontId="22" fillId="6" borderId="0" xfId="3" applyFont="1" applyFill="1"/>
    <xf numFmtId="167" fontId="4" fillId="0" borderId="25" xfId="0" applyNumberFormat="1" applyFont="1" applyBorder="1" applyAlignment="1">
      <alignment horizontal="right" indent="1"/>
    </xf>
    <xf numFmtId="167" fontId="4" fillId="0" borderId="14" xfId="0" applyNumberFormat="1" applyFont="1" applyBorder="1" applyAlignment="1">
      <alignment horizontal="right" indent="1"/>
    </xf>
    <xf numFmtId="167" fontId="4" fillId="0" borderId="15" xfId="0" applyNumberFormat="1" applyFont="1" applyBorder="1" applyAlignment="1">
      <alignment horizontal="right" indent="1"/>
    </xf>
    <xf numFmtId="0" fontId="4" fillId="0" borderId="2" xfId="0" applyFont="1" applyBorder="1" applyAlignment="1">
      <alignment horizontal="left" vertical="center" indent="1"/>
    </xf>
    <xf numFmtId="164" fontId="4" fillId="3" borderId="48" xfId="0" applyNumberFormat="1" applyFont="1" applyFill="1" applyBorder="1" applyAlignment="1">
      <alignment horizontal="right" indent="1"/>
    </xf>
    <xf numFmtId="164" fontId="4" fillId="3" borderId="49" xfId="0" applyNumberFormat="1" applyFont="1" applyFill="1" applyBorder="1" applyAlignment="1">
      <alignment horizontal="right" indent="1"/>
    </xf>
    <xf numFmtId="164" fontId="4" fillId="3" borderId="50" xfId="0" applyNumberFormat="1" applyFont="1" applyFill="1" applyBorder="1" applyAlignment="1">
      <alignment horizontal="right" indent="1"/>
    </xf>
    <xf numFmtId="0" fontId="4" fillId="0" borderId="31" xfId="0" applyFont="1" applyFill="1" applyBorder="1" applyAlignment="1">
      <alignment horizontal="left" indent="1"/>
    </xf>
    <xf numFmtId="167" fontId="4" fillId="0" borderId="39" xfId="0" applyNumberFormat="1" applyFont="1" applyFill="1" applyBorder="1" applyAlignment="1">
      <alignment horizontal="right" indent="1"/>
    </xf>
    <xf numFmtId="164" fontId="4" fillId="0" borderId="22" xfId="0" applyNumberFormat="1" applyFont="1" applyFill="1" applyBorder="1" applyAlignment="1">
      <alignment horizontal="right" indent="1"/>
    </xf>
    <xf numFmtId="164" fontId="4" fillId="0" borderId="14" xfId="0" applyNumberFormat="1" applyFont="1" applyFill="1" applyBorder="1" applyAlignment="1">
      <alignment horizontal="right" indent="1"/>
    </xf>
    <xf numFmtId="0" fontId="4" fillId="0" borderId="32" xfId="0" applyFont="1" applyFill="1" applyBorder="1" applyAlignment="1">
      <alignment horizontal="left" indent="1"/>
    </xf>
    <xf numFmtId="167" fontId="4" fillId="0" borderId="47" xfId="0" applyNumberFormat="1" applyFont="1" applyFill="1" applyBorder="1" applyAlignment="1">
      <alignment horizontal="right" indent="1"/>
    </xf>
    <xf numFmtId="164" fontId="4" fillId="0" borderId="26" xfId="0" applyNumberFormat="1" applyFont="1" applyFill="1" applyBorder="1" applyAlignment="1">
      <alignment horizontal="right" indent="1"/>
    </xf>
    <xf numFmtId="164" fontId="4" fillId="0" borderId="15" xfId="0" applyNumberFormat="1" applyFont="1" applyFill="1" applyBorder="1" applyAlignment="1">
      <alignment horizontal="right" indent="1"/>
    </xf>
    <xf numFmtId="0" fontId="4" fillId="3" borderId="31" xfId="0" applyFont="1" applyFill="1" applyBorder="1" applyAlignment="1">
      <alignment horizontal="left" indent="1"/>
    </xf>
    <xf numFmtId="167" fontId="4" fillId="3" borderId="39" xfId="0" applyNumberFormat="1" applyFont="1" applyFill="1" applyBorder="1" applyAlignment="1">
      <alignment horizontal="right" indent="1"/>
    </xf>
    <xf numFmtId="0" fontId="4" fillId="3" borderId="30" xfId="0" applyFont="1" applyFill="1" applyBorder="1" applyAlignment="1">
      <alignment horizontal="left" indent="1"/>
    </xf>
    <xf numFmtId="167" fontId="4" fillId="3" borderId="38" xfId="0" applyNumberFormat="1" applyFont="1" applyFill="1" applyBorder="1" applyAlignment="1">
      <alignment horizontal="right" indent="1"/>
    </xf>
    <xf numFmtId="3" fontId="4" fillId="3" borderId="48" xfId="0" applyNumberFormat="1" applyFont="1" applyFill="1" applyBorder="1" applyAlignment="1">
      <alignment horizontal="right" indent="1"/>
    </xf>
    <xf numFmtId="3" fontId="4" fillId="3" borderId="49" xfId="0" applyNumberFormat="1" applyFont="1" applyFill="1" applyBorder="1" applyAlignment="1">
      <alignment horizontal="right" indent="1"/>
    </xf>
    <xf numFmtId="3" fontId="4" fillId="0" borderId="49" xfId="0" applyNumberFormat="1" applyFont="1" applyFill="1" applyBorder="1" applyAlignment="1">
      <alignment horizontal="right" indent="1"/>
    </xf>
    <xf numFmtId="3" fontId="4" fillId="0" borderId="50" xfId="0" applyNumberFormat="1" applyFont="1" applyFill="1" applyBorder="1" applyAlignment="1">
      <alignment horizontal="right" indent="1"/>
    </xf>
    <xf numFmtId="2" fontId="11" fillId="3" borderId="0" xfId="0" applyNumberFormat="1" applyFont="1" applyFill="1" applyAlignment="1">
      <alignment horizontal="right" indent="1"/>
    </xf>
    <xf numFmtId="0" fontId="24" fillId="6" borderId="0" xfId="3" applyFont="1" applyFill="1" applyAlignment="1">
      <alignment horizontal="center" wrapText="1"/>
    </xf>
    <xf numFmtId="169" fontId="4" fillId="3" borderId="41" xfId="0" applyNumberFormat="1" applyFont="1" applyFill="1" applyBorder="1" applyAlignment="1">
      <alignment horizontal="right" indent="1"/>
    </xf>
    <xf numFmtId="169" fontId="4" fillId="3" borderId="42" xfId="0" applyNumberFormat="1" applyFont="1" applyFill="1" applyBorder="1" applyAlignment="1">
      <alignment horizontal="right" indent="1"/>
    </xf>
    <xf numFmtId="169" fontId="4" fillId="3" borderId="43" xfId="0" applyNumberFormat="1" applyFont="1" applyFill="1" applyBorder="1" applyAlignment="1">
      <alignment horizontal="right" indent="1"/>
    </xf>
    <xf numFmtId="169" fontId="4" fillId="3" borderId="6" xfId="0" applyNumberFormat="1" applyFont="1" applyFill="1" applyBorder="1" applyAlignment="1">
      <alignment horizontal="right" indent="1"/>
    </xf>
    <xf numFmtId="14" fontId="2" fillId="6" borderId="0" xfId="3" applyNumberFormat="1" applyFill="1"/>
    <xf numFmtId="0" fontId="4" fillId="0" borderId="19" xfId="0" applyFont="1" applyBorder="1" applyAlignment="1">
      <alignment horizontal="center" vertical="center" wrapText="1"/>
    </xf>
    <xf numFmtId="164" fontId="4" fillId="3" borderId="38" xfId="0" applyNumberFormat="1" applyFont="1" applyFill="1" applyBorder="1" applyAlignment="1">
      <alignment horizontal="center" vertical="center"/>
    </xf>
    <xf numFmtId="164" fontId="4" fillId="3" borderId="39" xfId="0" applyNumberFormat="1" applyFont="1" applyFill="1" applyBorder="1" applyAlignment="1">
      <alignment horizontal="center" vertical="center"/>
    </xf>
    <xf numFmtId="164" fontId="4" fillId="3" borderId="47" xfId="0" applyNumberFormat="1" applyFont="1" applyFill="1" applyBorder="1" applyAlignment="1">
      <alignment horizontal="center" vertical="center"/>
    </xf>
    <xf numFmtId="0" fontId="4" fillId="0" borderId="53" xfId="0" applyFont="1" applyBorder="1" applyAlignment="1">
      <alignment horizontal="center" vertical="center" wrapText="1"/>
    </xf>
    <xf numFmtId="164" fontId="4" fillId="0" borderId="38" xfId="0" applyNumberFormat="1" applyFont="1" applyBorder="1" applyAlignment="1">
      <alignment horizontal="center" vertical="center"/>
    </xf>
    <xf numFmtId="164" fontId="4" fillId="0" borderId="54" xfId="0" applyNumberFormat="1" applyFont="1" applyBorder="1" applyAlignment="1">
      <alignment horizontal="center" vertical="center"/>
    </xf>
    <xf numFmtId="164" fontId="4" fillId="0" borderId="39" xfId="0" applyNumberFormat="1" applyFont="1" applyBorder="1" applyAlignment="1">
      <alignment horizontal="center" vertical="center"/>
    </xf>
    <xf numFmtId="164" fontId="4" fillId="0" borderId="55" xfId="0" applyNumberFormat="1" applyFont="1" applyBorder="1" applyAlignment="1">
      <alignment horizontal="center" vertical="center"/>
    </xf>
    <xf numFmtId="164" fontId="4" fillId="0" borderId="47" xfId="0" applyNumberFormat="1" applyFont="1" applyBorder="1" applyAlignment="1">
      <alignment horizontal="center" vertical="center"/>
    </xf>
    <xf numFmtId="164" fontId="4" fillId="0" borderId="56" xfId="0" applyNumberFormat="1"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right" vertical="center" indent="1"/>
    </xf>
    <xf numFmtId="0" fontId="3" fillId="0" borderId="0" xfId="0" applyFont="1" applyFill="1" applyAlignment="1">
      <alignment horizontal="left" vertical="center"/>
    </xf>
    <xf numFmtId="0" fontId="6" fillId="0" borderId="0" xfId="0" applyFont="1" applyAlignment="1">
      <alignment vertical="center" wrapText="1"/>
    </xf>
    <xf numFmtId="0" fontId="0" fillId="0" borderId="0" xfId="0" applyAlignment="1">
      <alignment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4" fillId="0" borderId="19" xfId="0" applyFont="1" applyBorder="1" applyAlignment="1">
      <alignment horizontal="center" wrapText="1"/>
    </xf>
    <xf numFmtId="0" fontId="0" fillId="0" borderId="20" xfId="0" applyBorder="1" applyAlignment="1">
      <alignment wrapText="1"/>
    </xf>
    <xf numFmtId="0" fontId="0" fillId="0" borderId="16" xfId="0" applyBorder="1" applyAlignment="1">
      <alignment wrapText="1"/>
    </xf>
    <xf numFmtId="0" fontId="4" fillId="0" borderId="51" xfId="0" applyFont="1" applyBorder="1" applyAlignment="1">
      <alignment horizontal="left" vertical="center" indent="1"/>
    </xf>
    <xf numFmtId="0" fontId="0" fillId="0" borderId="52" xfId="0" applyBorder="1" applyAlignment="1">
      <alignment horizontal="left" vertical="center" indent="1"/>
    </xf>
    <xf numFmtId="0" fontId="4" fillId="5" borderId="21" xfId="0" applyFont="1" applyFill="1" applyBorder="1" applyAlignment="1">
      <alignment horizontal="left" vertical="center" wrapText="1" indent="1"/>
    </xf>
    <xf numFmtId="0" fontId="0" fillId="0" borderId="36" xfId="0" applyBorder="1" applyAlignment="1">
      <alignment horizontal="left" vertical="center" wrapText="1" indent="1"/>
    </xf>
    <xf numFmtId="0" fontId="7" fillId="0" borderId="0" xfId="0" applyFont="1" applyAlignment="1">
      <alignment horizontal="center" vertical="top" wrapText="1"/>
    </xf>
    <xf numFmtId="0" fontId="0" fillId="0" borderId="0" xfId="0" applyAlignment="1">
      <alignment horizontal="center" vertical="top" wrapText="1"/>
    </xf>
    <xf numFmtId="0" fontId="4" fillId="0" borderId="0" xfId="0" applyFont="1" applyAlignment="1">
      <alignment horizontal="center" vertical="top" wrapText="1"/>
    </xf>
    <xf numFmtId="0" fontId="14" fillId="0" borderId="0" xfId="0" applyFont="1" applyAlignment="1">
      <alignment vertical="center" wrapText="1"/>
    </xf>
    <xf numFmtId="0" fontId="15" fillId="0" borderId="0" xfId="0" applyFont="1" applyAlignment="1">
      <alignment vertical="center" wrapText="1"/>
    </xf>
    <xf numFmtId="0" fontId="4" fillId="0" borderId="2" xfId="0" applyFont="1" applyBorder="1" applyAlignment="1">
      <alignment horizontal="center"/>
    </xf>
    <xf numFmtId="0" fontId="4" fillId="0" borderId="4" xfId="0" applyFont="1" applyBorder="1" applyAlignment="1">
      <alignment horizontal="center"/>
    </xf>
    <xf numFmtId="0" fontId="7" fillId="0" borderId="0" xfId="0" applyFont="1" applyAlignment="1">
      <alignment horizontal="center" vertical="center" wrapText="1"/>
    </xf>
  </cellXfs>
  <cellStyles count="5">
    <cellStyle name="Accent1" xfId="1" xr:uid="{00000000-0005-0000-0000-000000000000}"/>
    <cellStyle name="Hiperpovezava 2" xfId="4" xr:uid="{00000000-0005-0000-0000-000001000000}"/>
    <cellStyle name="Navadno" xfId="0" builtinId="0"/>
    <cellStyle name="Navadno 2" xfId="3" xr:uid="{00000000-0005-0000-0000-000003000000}"/>
    <cellStyle name="Odstotek" xfId="2" builtinId="5"/>
  </cellStyles>
  <dxfs count="10">
    <dxf>
      <font>
        <b val="0"/>
        <i val="0"/>
        <strike val="0"/>
        <condense val="0"/>
        <extend val="0"/>
        <outline val="0"/>
        <shadow val="0"/>
        <u val="none"/>
        <vertAlign val="baseline"/>
        <sz val="10"/>
        <color theme="1"/>
        <name val="Calibri"/>
        <family val="2"/>
        <charset val="238"/>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charset val="238"/>
        <scheme val="minor"/>
      </font>
      <alignment horizontal="center" vertical="center" textRotation="0" wrapText="1" indent="0" justifyLastLine="0" shrinkToFit="0" readingOrder="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xr9:uid="{00000000-0011-0000-FFFF-FFFF00000000}">
      <tableStyleElement type="wholeTable" dxfId="9"/>
      <tableStyleElement type="headerRow" dxfId="8"/>
      <tableStyleElement type="firstRowStripe" dxfId="7"/>
    </tableStyle>
    <tableStyle name="TableStyleQueryResult" pivot="0" count="3" xr9:uid="{00000000-0011-0000-FFFF-FFFF01000000}">
      <tableStyleElement type="wholeTable" dxfId="6"/>
      <tableStyleElement type="headerRow" dxfId="5"/>
      <tableStyleElement type="firstRowStripe" dxfId="4"/>
    </tableStyle>
  </tableStyles>
  <colors>
    <mruColors>
      <color rgb="FF088A08"/>
      <color rgb="FFE8E4E0"/>
      <color rgb="FFFF9999"/>
      <color rgb="FF2FA6FF"/>
      <color rgb="FFEA7C66"/>
      <color rgb="FF77A3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1</xdr:col>
      <xdr:colOff>1898650</xdr:colOff>
      <xdr:row>4</xdr:row>
      <xdr:rowOff>101600</xdr:rowOff>
    </xdr:from>
    <xdr:to>
      <xdr:col>1</xdr:col>
      <xdr:colOff>4064635</xdr:colOff>
      <xdr:row>7</xdr:row>
      <xdr:rowOff>133033</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597150" y="863600"/>
          <a:ext cx="2165985" cy="602933"/>
        </a:xfrm>
        <a:prstGeom prst="rect">
          <a:avLst/>
        </a:prstGeom>
      </xdr:spPr>
    </xdr:pic>
    <xdr:clientData/>
  </xdr:twoCellAnchor>
  <xdr:twoCellAnchor>
    <xdr:from>
      <xdr:col>1</xdr:col>
      <xdr:colOff>4413092</xdr:colOff>
      <xdr:row>39</xdr:row>
      <xdr:rowOff>39844</xdr:rowOff>
    </xdr:from>
    <xdr:to>
      <xdr:col>2</xdr:col>
      <xdr:colOff>442599</xdr:colOff>
      <xdr:row>43</xdr:row>
      <xdr:rowOff>96994</xdr:rowOff>
    </xdr:to>
    <xdr:sp macro="" textlink="">
      <xdr:nvSpPr>
        <xdr:cNvPr id="4" name="Polje z besedilom 2">
          <a:extLst>
            <a:ext uri="{FF2B5EF4-FFF2-40B4-BE49-F238E27FC236}">
              <a16:creationId xmlns:a16="http://schemas.microsoft.com/office/drawing/2014/main" id="{00000000-0008-0000-0000-000004000000}"/>
            </a:ext>
          </a:extLst>
        </xdr:cNvPr>
        <xdr:cNvSpPr txBox="1">
          <a:spLocks noChangeArrowheads="1"/>
        </xdr:cNvSpPr>
      </xdr:nvSpPr>
      <xdr:spPr bwMode="auto">
        <a:xfrm>
          <a:off x="5119063" y="10360462"/>
          <a:ext cx="2461683" cy="819150"/>
        </a:xfrm>
        <a:prstGeom prst="rect">
          <a:avLst/>
        </a:prstGeom>
        <a:noFill/>
        <a:ln w="9525">
          <a:noFill/>
          <a:miter lim="800000"/>
          <a:headEnd/>
          <a:tailEnd/>
        </a:ln>
      </xdr:spPr>
      <xdr:txBody>
        <a:bodyPr rot="0" vert="horz" wrap="square" lIns="91440" tIns="45720" rIns="91440" bIns="45720" anchor="t" anchorCtr="0">
          <a:noAutofit/>
        </a:bodyPr>
        <a:lstStyle/>
        <a:p>
          <a:pPr algn="r">
            <a:spcAft>
              <a:spcPts val="0"/>
            </a:spcAft>
          </a:pPr>
          <a:r>
            <a:rPr lang="en-GB" sz="1200" b="1">
              <a:effectLst/>
              <a:latin typeface="Verdana" panose="020B0604030504040204" pitchFamily="34" charset="0"/>
              <a:ea typeface="Times New Roman" panose="02020603050405020304" pitchFamily="18" charset="0"/>
              <a:cs typeface="Times New Roman" panose="02020603050405020304" pitchFamily="18" charset="0"/>
            </a:rPr>
            <a:t>Consultation document</a:t>
          </a:r>
          <a:endParaRPr lang="sl-SI" sz="1200" b="1">
            <a:effectLst/>
            <a:latin typeface="Verdana" panose="020B0604030504040204" pitchFamily="34" charset="0"/>
            <a:ea typeface="Times New Roman" panose="02020603050405020304" pitchFamily="18" charset="0"/>
            <a:cs typeface="Times New Roman" panose="02020603050405020304" pitchFamily="18" charset="0"/>
          </a:endParaRPr>
        </a:p>
        <a:p>
          <a:pPr algn="r">
            <a:spcAft>
              <a:spcPts val="0"/>
            </a:spcAft>
          </a:pPr>
          <a:r>
            <a:rPr lang="sl-SI" sz="1000">
              <a:effectLst/>
              <a:latin typeface="Verdana" panose="020B0604030504040204" pitchFamily="34" charset="0"/>
              <a:ea typeface="Times New Roman" panose="02020603050405020304" pitchFamily="18" charset="0"/>
              <a:cs typeface="Times New Roman" panose="02020603050405020304" pitchFamily="18" charset="0"/>
            </a:rPr>
            <a:t> </a:t>
          </a:r>
        </a:p>
        <a:p>
          <a:pPr algn="r">
            <a:spcAft>
              <a:spcPts val="0"/>
            </a:spcAft>
          </a:pPr>
          <a:r>
            <a:rPr lang="sl-SI" sz="1000">
              <a:effectLst/>
              <a:latin typeface="Segoe UI Light" panose="020B0502040204020203" pitchFamily="34" charset="0"/>
              <a:ea typeface="Times New Roman" panose="02020603050405020304" pitchFamily="18" charset="0"/>
              <a:cs typeface="Times New Roman" panose="02020603050405020304" pitchFamily="18" charset="0"/>
            </a:rPr>
            <a:t>Maribor, January 2021</a:t>
          </a:r>
        </a:p>
        <a:p>
          <a:pPr algn="r">
            <a:spcAft>
              <a:spcPts val="0"/>
            </a:spcAft>
          </a:pPr>
          <a:r>
            <a:rPr lang="sl-SI" sz="1000">
              <a:effectLst/>
              <a:latin typeface="Segoe UI Light" panose="020B0502040204020203" pitchFamily="34" charset="0"/>
              <a:ea typeface="Times New Roman" panose="02020603050405020304" pitchFamily="18" charset="0"/>
              <a:cs typeface="Times New Roman" panose="02020603050405020304" pitchFamily="18" charset="0"/>
            </a:rPr>
            <a:t>www.agen-rs.si</a:t>
          </a:r>
        </a:p>
        <a:p>
          <a:pPr algn="just">
            <a:lnSpc>
              <a:spcPct val="110000"/>
            </a:lnSpc>
            <a:spcAft>
              <a:spcPts val="600"/>
            </a:spcAft>
          </a:pPr>
          <a:r>
            <a:rPr lang="sl-SI" sz="1100">
              <a:effectLst/>
              <a:latin typeface="Segoe UI Light" panose="020B0502040204020203" pitchFamily="34" charset="0"/>
              <a:ea typeface="Times New Roman" panose="02020603050405020304" pitchFamily="18" charset="0"/>
              <a:cs typeface="Times New Roman" panose="02020603050405020304" pitchFamily="18"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BAZA/DToplota/TEH/DToplota_BAZA/DToplota_BAZA_TarifniCeniki/DToplota_BAZA_TarifniCenik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_BAZA"/>
      <sheetName val="Kazalo"/>
      <sheetName val="BAZA_TarifniCeniki"/>
      <sheetName val="BAZA_SifrantSP"/>
      <sheetName val="Sifrant_DSistemi"/>
      <sheetName val="DToplota_BAZA_TarifniCeniki"/>
    </sheetNames>
    <sheetDataSet>
      <sheetData sheetId="0"/>
      <sheetData sheetId="1" refreshError="1"/>
      <sheetData sheetId="2"/>
      <sheetData sheetId="3" refreshError="1"/>
      <sheetData sheetId="4"/>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DADE17-9DE5-4961-AFC8-A733ACF07EBE}" name="Tabela1" displayName="Tabela1" ref="L169:N171" totalsRowShown="0" headerRowDxfId="3">
  <autoFilter ref="L169:N171" xr:uid="{7D34B48B-55DE-4502-97FD-AC798E5256B2}"/>
  <tableColumns count="3">
    <tableColumn id="1" xr3:uid="{FEC5F5A6-7F00-4A98-AF2C-2B8D6132BC45}" name="ID" dataDxfId="2"/>
    <tableColumn id="2" xr3:uid="{F727E935-B510-44D6-8308-AA4F4204AA3E}" name="ID1" dataDxfId="1"/>
    <tableColumn id="3" xr3:uid="{737F7F1E-2DCD-49CB-9658-11A5A97D6DBD}" name="Naziv" dataDxfId="0"/>
  </tableColumns>
  <tableStyleInfo name="TableStyleLight9" showFirstColumn="0" showLastColumn="0" showRowStripes="1" showColumnStripes="0"/>
</table>
</file>

<file path=xl/theme/theme1.xml><?xml version="1.0" encoding="utf-8"?>
<a:theme xmlns:a="http://schemas.openxmlformats.org/drawingml/2006/main" name="Officeova tema">
  <a:themeElements>
    <a:clrScheme name="AE_BAZA_AST">
      <a:dk1>
        <a:sysClr val="windowText" lastClr="000000"/>
      </a:dk1>
      <a:lt1>
        <a:sysClr val="window" lastClr="FFFFFF"/>
      </a:lt1>
      <a:dk2>
        <a:srgbClr val="283138"/>
      </a:dk2>
      <a:lt2>
        <a:srgbClr val="FF8600"/>
      </a:lt2>
      <a:accent1>
        <a:srgbClr val="838D9B"/>
      </a:accent1>
      <a:accent2>
        <a:srgbClr val="D2610C"/>
      </a:accent2>
      <a:accent3>
        <a:srgbClr val="80716A"/>
      </a:accent3>
      <a:accent4>
        <a:srgbClr val="94147C"/>
      </a:accent4>
      <a:accent5>
        <a:srgbClr val="5D5AD2"/>
      </a:accent5>
      <a:accent6>
        <a:srgbClr val="6F6C7D"/>
      </a:accent6>
      <a:hlink>
        <a:srgbClr val="5D5AD2"/>
      </a:hlink>
      <a:folHlink>
        <a:srgbClr val="7B8EB8"/>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C46"/>
  <sheetViews>
    <sheetView showGridLines="0" showRowColHeaders="0" tabSelected="1" zoomScale="85" zoomScaleNormal="85" zoomScalePageLayoutView="40" workbookViewId="0">
      <selection activeCell="B24" sqref="B24"/>
    </sheetView>
  </sheetViews>
  <sheetFormatPr defaultColWidth="9.140625" defaultRowHeight="15" x14ac:dyDescent="0.25"/>
  <cols>
    <col min="1" max="1" width="10.5703125" style="98" customWidth="1"/>
    <col min="2" max="2" width="96.42578125" style="98" customWidth="1"/>
    <col min="3" max="3" width="7.140625" style="98" customWidth="1"/>
    <col min="4" max="4" width="5.42578125" style="98" customWidth="1"/>
    <col min="5" max="16384" width="9.140625" style="98"/>
  </cols>
  <sheetData>
    <row r="1" spans="2:3" x14ac:dyDescent="0.25">
      <c r="C1" s="99"/>
    </row>
    <row r="2" spans="2:3" x14ac:dyDescent="0.25">
      <c r="C2" s="99"/>
    </row>
    <row r="3" spans="2:3" x14ac:dyDescent="0.25">
      <c r="C3" s="100"/>
    </row>
    <row r="9" spans="2:3" x14ac:dyDescent="0.25">
      <c r="B9" s="101"/>
    </row>
    <row r="10" spans="2:3" ht="33.75" customHeight="1" x14ac:dyDescent="0.25">
      <c r="B10" s="102"/>
    </row>
    <row r="11" spans="2:3" x14ac:dyDescent="0.25">
      <c r="B11" s="101"/>
    </row>
    <row r="12" spans="2:3" x14ac:dyDescent="0.25">
      <c r="B12" s="103"/>
    </row>
    <row r="13" spans="2:3" ht="44.25" customHeight="1" x14ac:dyDescent="0.5">
      <c r="B13" s="104"/>
    </row>
    <row r="14" spans="2:3" ht="56.25" customHeight="1" x14ac:dyDescent="0.3">
      <c r="B14" s="107" t="s">
        <v>66</v>
      </c>
    </row>
    <row r="15" spans="2:3" ht="74.25" customHeight="1" x14ac:dyDescent="0.35">
      <c r="B15" s="106" t="s">
        <v>67</v>
      </c>
    </row>
    <row r="16" spans="2:3" ht="20.25" x14ac:dyDescent="0.35">
      <c r="B16" s="108"/>
    </row>
    <row r="17" spans="2:2" ht="20.25" x14ac:dyDescent="0.35">
      <c r="B17" s="108"/>
    </row>
    <row r="18" spans="2:2" ht="20.25" x14ac:dyDescent="0.35">
      <c r="B18" s="108"/>
    </row>
    <row r="19" spans="2:2" ht="17.25" x14ac:dyDescent="0.3">
      <c r="B19" s="109" t="s">
        <v>68</v>
      </c>
    </row>
    <row r="20" spans="2:2" ht="47.45" customHeight="1" x14ac:dyDescent="0.25">
      <c r="B20" s="134" t="str">
        <f>'Seasonal factors'!B3:F3</f>
        <v>Determination of seasonal factors for the tariff period 2022</v>
      </c>
    </row>
    <row r="21" spans="2:2" ht="54" customHeight="1" x14ac:dyDescent="0.25">
      <c r="B21" s="105"/>
    </row>
    <row r="46" spans="2:2" x14ac:dyDescent="0.25">
      <c r="B46" s="139"/>
    </row>
  </sheetData>
  <pageMargins left="0.31496062992125984" right="0.19685039370078741" top="0.59055118110236227" bottom="0.59055118110236227" header="0.59055118110236227" footer="0.27559055118110237"/>
  <pageSetup paperSize="9" scale="80" orientation="portrait" blackAndWhite="1"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tabColor theme="6" tint="-0.249977111117893"/>
  </sheetPr>
  <dimension ref="B3:AN403"/>
  <sheetViews>
    <sheetView showGridLines="0" showRowColHeaders="0" topLeftCell="A169" zoomScale="90" zoomScaleNormal="90" zoomScaleSheetLayoutView="100" workbookViewId="0">
      <selection activeCell="I167" sqref="I167"/>
    </sheetView>
  </sheetViews>
  <sheetFormatPr defaultColWidth="9.140625" defaultRowHeight="12.75" x14ac:dyDescent="0.2"/>
  <cols>
    <col min="1" max="1" width="7.140625" style="3" customWidth="1"/>
    <col min="2" max="2" width="17.85546875" style="3" customWidth="1"/>
    <col min="3" max="3" width="27.7109375" style="3" customWidth="1"/>
    <col min="4" max="4" width="20.5703125" style="3" customWidth="1"/>
    <col min="5" max="5" width="22.5703125" style="3" customWidth="1"/>
    <col min="6" max="6" width="23.42578125" style="3" customWidth="1"/>
    <col min="7" max="7" width="20.5703125" style="3" customWidth="1"/>
    <col min="8" max="11" width="20.140625" style="3" customWidth="1"/>
    <col min="12" max="13" width="7" style="3" hidden="1" customWidth="1"/>
    <col min="14" max="14" width="37.28515625" style="3" hidden="1" customWidth="1"/>
    <col min="15" max="15" width="20.140625" style="3" customWidth="1"/>
    <col min="16" max="23" width="18.85546875" style="3" customWidth="1"/>
    <col min="24" max="24" width="20.140625" style="3" customWidth="1"/>
    <col min="25" max="28" width="21" style="3" customWidth="1"/>
    <col min="29" max="29" width="20.140625" style="3" customWidth="1"/>
    <col min="30" max="30" width="22.5703125" style="3" customWidth="1"/>
    <col min="31" max="31" width="20.85546875" style="3" customWidth="1"/>
    <col min="32" max="16384" width="9.140625" style="3"/>
  </cols>
  <sheetData>
    <row r="3" spans="2:8" s="11" customFormat="1" ht="30" customHeight="1" x14ac:dyDescent="0.25">
      <c r="B3" s="175" t="str">
        <f>"Determination of seasonal factors for the tariff period "&amp;F20+2</f>
        <v>Determination of seasonal factors for the tariff period 2022</v>
      </c>
      <c r="C3" s="156"/>
      <c r="D3" s="156"/>
      <c r="E3" s="156"/>
      <c r="F3" s="156"/>
    </row>
    <row r="4" spans="2:8" ht="23.25" customHeight="1" x14ac:dyDescent="0.2">
      <c r="B4" s="168" t="s">
        <v>76</v>
      </c>
      <c r="C4" s="169"/>
      <c r="D4" s="169"/>
      <c r="E4" s="169"/>
      <c r="F4" s="169"/>
    </row>
    <row r="5" spans="2:8" ht="20.25" customHeight="1" x14ac:dyDescent="0.2">
      <c r="B5" s="170" t="s">
        <v>8</v>
      </c>
      <c r="C5" s="169"/>
      <c r="D5" s="169"/>
      <c r="E5" s="169"/>
      <c r="F5" s="169"/>
    </row>
    <row r="7" spans="2:8" s="14" customFormat="1" ht="17.25" customHeight="1" x14ac:dyDescent="0.25">
      <c r="B7" s="12" t="s">
        <v>9</v>
      </c>
      <c r="C7" s="13"/>
      <c r="D7" s="12"/>
      <c r="E7" s="12"/>
    </row>
    <row r="8" spans="2:8" x14ac:dyDescent="0.2">
      <c r="B8" s="4"/>
      <c r="C8" s="4"/>
      <c r="D8" s="4"/>
      <c r="E8" s="24" t="s">
        <v>10</v>
      </c>
    </row>
    <row r="9" spans="2:8" x14ac:dyDescent="0.2">
      <c r="B9" s="4" t="s">
        <v>11</v>
      </c>
      <c r="C9" s="4"/>
      <c r="D9" s="4"/>
      <c r="E9" s="133">
        <v>1.4000000000000001</v>
      </c>
      <c r="F9" s="25"/>
      <c r="G9" s="25"/>
    </row>
    <row r="10" spans="2:8" x14ac:dyDescent="0.2">
      <c r="B10" s="4" t="s">
        <v>65</v>
      </c>
      <c r="C10" s="4"/>
      <c r="D10" s="4"/>
      <c r="E10" s="133">
        <v>1.45</v>
      </c>
      <c r="F10" s="25"/>
      <c r="G10" s="25"/>
    </row>
    <row r="11" spans="2:8" x14ac:dyDescent="0.2">
      <c r="B11" s="4" t="s">
        <v>12</v>
      </c>
      <c r="C11" s="4"/>
      <c r="D11" s="4"/>
      <c r="E11" s="133">
        <v>2.75</v>
      </c>
      <c r="F11" s="25"/>
      <c r="G11" s="25"/>
    </row>
    <row r="12" spans="2:8" x14ac:dyDescent="0.2">
      <c r="B12" s="4" t="s">
        <v>13</v>
      </c>
      <c r="C12" s="4"/>
      <c r="D12" s="4"/>
      <c r="E12" s="133">
        <v>2.8000000000000003</v>
      </c>
      <c r="F12" s="25"/>
      <c r="G12" s="25"/>
    </row>
    <row r="13" spans="2:8" x14ac:dyDescent="0.2">
      <c r="B13" s="4" t="s">
        <v>14</v>
      </c>
      <c r="C13" s="4"/>
      <c r="D13" s="4"/>
      <c r="E13" s="133">
        <v>1.5</v>
      </c>
      <c r="F13" s="25"/>
      <c r="G13" s="25"/>
    </row>
    <row r="14" spans="2:8" x14ac:dyDescent="0.2">
      <c r="B14" s="4"/>
      <c r="C14" s="4"/>
      <c r="D14" s="4"/>
      <c r="E14" s="4"/>
      <c r="F14" s="4"/>
      <c r="G14" s="4"/>
      <c r="H14" s="4"/>
    </row>
    <row r="15" spans="2:8" x14ac:dyDescent="0.2">
      <c r="B15" s="4"/>
      <c r="C15" s="4"/>
      <c r="D15" s="4"/>
      <c r="E15" s="4"/>
      <c r="F15" s="4"/>
      <c r="G15" s="4"/>
      <c r="H15" s="4"/>
    </row>
    <row r="16" spans="2:8" x14ac:dyDescent="0.2">
      <c r="B16" s="4"/>
      <c r="C16" s="4"/>
      <c r="D16" s="4"/>
      <c r="E16" s="4"/>
    </row>
    <row r="17" spans="2:13" s="14" customFormat="1" ht="17.25" customHeight="1" x14ac:dyDescent="0.25">
      <c r="B17" s="12" t="s">
        <v>72</v>
      </c>
      <c r="C17" s="13"/>
      <c r="D17" s="12"/>
      <c r="E17" s="12"/>
    </row>
    <row r="18" spans="2:13" ht="13.5" thickBot="1" x14ac:dyDescent="0.25"/>
    <row r="19" spans="2:13" ht="15.2" customHeight="1" x14ac:dyDescent="0.25">
      <c r="B19" s="166" t="s">
        <v>29</v>
      </c>
      <c r="C19" s="161" t="s">
        <v>25</v>
      </c>
      <c r="D19" s="162"/>
      <c r="E19" s="162"/>
      <c r="F19" s="162"/>
      <c r="G19" s="163"/>
      <c r="H19"/>
      <c r="I19"/>
      <c r="J19"/>
      <c r="K19"/>
      <c r="L19"/>
    </row>
    <row r="20" spans="2:13" ht="15.2" customHeight="1" x14ac:dyDescent="0.25">
      <c r="B20" s="167"/>
      <c r="C20" s="66" t="s">
        <v>3</v>
      </c>
      <c r="D20" s="67" t="s">
        <v>73</v>
      </c>
      <c r="E20" s="67" t="s">
        <v>74</v>
      </c>
      <c r="F20" s="67" t="s">
        <v>78</v>
      </c>
      <c r="G20" s="68" t="s">
        <v>79</v>
      </c>
      <c r="H20"/>
      <c r="I20"/>
      <c r="J20"/>
      <c r="K20"/>
      <c r="L20"/>
    </row>
    <row r="21" spans="2:13" ht="15" x14ac:dyDescent="0.25">
      <c r="B21" s="57" t="s">
        <v>15</v>
      </c>
      <c r="C21" s="60">
        <v>4113392.6535483878</v>
      </c>
      <c r="D21" s="50">
        <v>1928091.3568750001</v>
      </c>
      <c r="E21" s="50">
        <v>2180330.4116129037</v>
      </c>
      <c r="F21" s="50">
        <v>2720092.8993548392</v>
      </c>
      <c r="G21" s="51">
        <v>2043354.9038709679</v>
      </c>
      <c r="H21"/>
      <c r="J21"/>
      <c r="K21"/>
      <c r="L21"/>
      <c r="M21"/>
    </row>
    <row r="22" spans="2:13" ht="15" x14ac:dyDescent="0.25">
      <c r="B22" s="58" t="s">
        <v>16</v>
      </c>
      <c r="C22" s="61">
        <v>3561373.2653571432</v>
      </c>
      <c r="D22" s="52">
        <v>2415538.3789285715</v>
      </c>
      <c r="E22" s="52">
        <v>2047407.5146428577</v>
      </c>
      <c r="F22" s="52">
        <v>2450373.5762068969</v>
      </c>
      <c r="G22" s="53">
        <v>1896939.1867857149</v>
      </c>
      <c r="H22"/>
      <c r="J22"/>
      <c r="K22"/>
      <c r="L22"/>
      <c r="M22"/>
    </row>
    <row r="23" spans="2:13" ht="15" x14ac:dyDescent="0.25">
      <c r="B23" s="58" t="s">
        <v>17</v>
      </c>
      <c r="C23" s="61">
        <v>2789539.7751612901</v>
      </c>
      <c r="D23" s="52">
        <v>2155368.2999999998</v>
      </c>
      <c r="E23" s="52">
        <v>1696178.7967741934</v>
      </c>
      <c r="F23" s="52">
        <v>2282307.871935484</v>
      </c>
      <c r="G23" s="53">
        <v>1619753.327096774</v>
      </c>
      <c r="H23"/>
      <c r="J23"/>
      <c r="K23"/>
      <c r="L23"/>
      <c r="M23"/>
    </row>
    <row r="24" spans="2:13" ht="15" x14ac:dyDescent="0.25">
      <c r="B24" s="58" t="s">
        <v>18</v>
      </c>
      <c r="C24" s="61">
        <v>2458142.671000001</v>
      </c>
      <c r="D24" s="52">
        <v>1287681.9476666667</v>
      </c>
      <c r="E24" s="52">
        <v>1782138.2076666665</v>
      </c>
      <c r="F24" s="52">
        <v>1573945.6743333335</v>
      </c>
      <c r="G24" s="53">
        <v>1162034.7933333332</v>
      </c>
      <c r="H24"/>
      <c r="J24"/>
      <c r="K24"/>
      <c r="L24"/>
      <c r="M24"/>
    </row>
    <row r="25" spans="2:13" ht="15" x14ac:dyDescent="0.25">
      <c r="B25" s="58" t="s">
        <v>19</v>
      </c>
      <c r="C25" s="61">
        <v>2234459.5658064513</v>
      </c>
      <c r="D25" s="52">
        <v>1117251.7506451614</v>
      </c>
      <c r="E25" s="52">
        <v>1418603.0822580645</v>
      </c>
      <c r="F25" s="52">
        <v>1400334.3967741935</v>
      </c>
      <c r="G25" s="53">
        <v>1241648.6416129032</v>
      </c>
      <c r="H25"/>
      <c r="J25"/>
      <c r="K25"/>
      <c r="L25"/>
      <c r="M25"/>
    </row>
    <row r="26" spans="2:13" ht="15" x14ac:dyDescent="0.25">
      <c r="B26" s="58" t="s">
        <v>20</v>
      </c>
      <c r="C26" s="61">
        <v>2372118.6256666658</v>
      </c>
      <c r="D26" s="52">
        <v>1080306.0863333333</v>
      </c>
      <c r="E26" s="52">
        <v>1195936.4056666668</v>
      </c>
      <c r="F26" s="52">
        <v>1488961.814</v>
      </c>
      <c r="G26" s="53">
        <v>1211011.1656666666</v>
      </c>
      <c r="H26"/>
      <c r="J26"/>
      <c r="K26"/>
      <c r="L26"/>
      <c r="M26"/>
    </row>
    <row r="27" spans="2:13" ht="15" x14ac:dyDescent="0.25">
      <c r="B27" s="58" t="s">
        <v>21</v>
      </c>
      <c r="C27" s="61">
        <v>2512083.7729032254</v>
      </c>
      <c r="D27" s="52">
        <v>1080618.4487096772</v>
      </c>
      <c r="E27" s="52">
        <v>1095000.699032258</v>
      </c>
      <c r="F27" s="52">
        <v>1689183.7883870967</v>
      </c>
      <c r="G27" s="53">
        <v>1191400.9209677421</v>
      </c>
      <c r="H27"/>
      <c r="J27"/>
      <c r="K27"/>
      <c r="L27"/>
      <c r="M27"/>
    </row>
    <row r="28" spans="2:13" ht="15" x14ac:dyDescent="0.25">
      <c r="B28" s="58" t="s">
        <v>22</v>
      </c>
      <c r="C28" s="61">
        <v>2642508.2748387097</v>
      </c>
      <c r="D28" s="52">
        <v>1065725.9722580647</v>
      </c>
      <c r="E28" s="52">
        <v>1926345.7770967742</v>
      </c>
      <c r="F28" s="52">
        <v>2912168.0432258062</v>
      </c>
      <c r="G28" s="53">
        <v>1639357.9003225807</v>
      </c>
      <c r="H28"/>
      <c r="J28"/>
      <c r="K28"/>
      <c r="L28"/>
      <c r="M28"/>
    </row>
    <row r="29" spans="2:13" ht="15" x14ac:dyDescent="0.25">
      <c r="B29" s="58" t="s">
        <v>0</v>
      </c>
      <c r="C29" s="61">
        <v>2425371.7169999997</v>
      </c>
      <c r="D29" s="52">
        <v>1247158.2926666667</v>
      </c>
      <c r="E29" s="52">
        <v>1809139.6533333336</v>
      </c>
      <c r="F29" s="52">
        <v>1567105.1059999999</v>
      </c>
      <c r="G29" s="53">
        <v>1258829.4023333334</v>
      </c>
      <c r="H29"/>
      <c r="J29"/>
      <c r="K29"/>
      <c r="L29"/>
      <c r="M29"/>
    </row>
    <row r="30" spans="2:13" ht="15" x14ac:dyDescent="0.25">
      <c r="B30" s="58" t="s">
        <v>23</v>
      </c>
      <c r="C30" s="61">
        <v>1822004.2541935483</v>
      </c>
      <c r="D30" s="52">
        <v>1354084.000322581</v>
      </c>
      <c r="E30" s="52">
        <v>2075916.191612904</v>
      </c>
      <c r="F30" s="52">
        <v>1380979.9274193547</v>
      </c>
      <c r="G30" s="53">
        <v>1308122.419354839</v>
      </c>
      <c r="H30"/>
      <c r="J30"/>
      <c r="K30"/>
      <c r="L30"/>
      <c r="M30"/>
    </row>
    <row r="31" spans="2:13" ht="15" x14ac:dyDescent="0.25">
      <c r="B31" s="58" t="s">
        <v>1</v>
      </c>
      <c r="C31" s="61">
        <v>1938260.5606666666</v>
      </c>
      <c r="D31" s="52">
        <v>1624197.8743333335</v>
      </c>
      <c r="E31" s="52">
        <v>2313216.8216666668</v>
      </c>
      <c r="F31" s="52">
        <v>1720755.5009999999</v>
      </c>
      <c r="G31" s="53">
        <v>1569798.8296666665</v>
      </c>
      <c r="H31"/>
      <c r="J31"/>
      <c r="K31"/>
      <c r="L31"/>
      <c r="M31"/>
    </row>
    <row r="32" spans="2:13" ht="15" x14ac:dyDescent="0.25">
      <c r="B32" s="59" t="s">
        <v>2</v>
      </c>
      <c r="C32" s="62">
        <v>2438053.297096774</v>
      </c>
      <c r="D32" s="54">
        <v>1936662.4364516132</v>
      </c>
      <c r="E32" s="54">
        <v>2369777.8251612899</v>
      </c>
      <c r="F32" s="54">
        <v>1755992.7948387098</v>
      </c>
      <c r="G32" s="55">
        <v>1606887.6193548392</v>
      </c>
      <c r="H32"/>
      <c r="J32"/>
      <c r="K32"/>
      <c r="L32"/>
      <c r="M32"/>
    </row>
    <row r="33" spans="2:12" ht="15.75" thickBot="1" x14ac:dyDescent="0.3">
      <c r="B33" s="56" t="s">
        <v>24</v>
      </c>
      <c r="C33" s="63">
        <f>AVERAGE(C21:C32)</f>
        <v>2608942.3694365718</v>
      </c>
      <c r="D33" s="64">
        <f t="shared" ref="D33:G33" si="0">AVERAGE(D21:D32)</f>
        <v>1524390.4037658889</v>
      </c>
      <c r="E33" s="64">
        <f t="shared" si="0"/>
        <v>1825832.6155437147</v>
      </c>
      <c r="F33" s="64">
        <f t="shared" si="0"/>
        <v>1911850.1161229759</v>
      </c>
      <c r="G33" s="65">
        <f t="shared" si="0"/>
        <v>1479094.9258638637</v>
      </c>
      <c r="H33"/>
      <c r="I33"/>
      <c r="J33"/>
      <c r="K33"/>
      <c r="L33"/>
    </row>
    <row r="34" spans="2:12" ht="10.5" customHeight="1" x14ac:dyDescent="0.25">
      <c r="B34" s="5"/>
      <c r="C34" s="29"/>
      <c r="D34" s="29"/>
      <c r="E34" s="29"/>
      <c r="F34" s="29"/>
      <c r="G34" s="29"/>
      <c r="H34"/>
      <c r="I34"/>
      <c r="J34"/>
      <c r="K34"/>
      <c r="L34"/>
    </row>
    <row r="35" spans="2:12" ht="29.25" customHeight="1" x14ac:dyDescent="0.2">
      <c r="B35" s="155" t="s">
        <v>75</v>
      </c>
      <c r="C35" s="156"/>
      <c r="D35" s="156"/>
      <c r="E35" s="156"/>
      <c r="F35" s="156"/>
      <c r="G35" s="156"/>
      <c r="H35" s="155"/>
      <c r="I35" s="156"/>
      <c r="J35" s="156"/>
    </row>
    <row r="36" spans="2:12" x14ac:dyDescent="0.2">
      <c r="B36" s="4"/>
      <c r="C36" s="4"/>
      <c r="D36" s="4"/>
      <c r="E36" s="4"/>
      <c r="F36" s="4"/>
      <c r="G36" s="4"/>
      <c r="H36" s="4"/>
    </row>
    <row r="38" spans="2:12" s="14" customFormat="1" ht="17.25" customHeight="1" x14ac:dyDescent="0.25">
      <c r="B38" s="12" t="s">
        <v>26</v>
      </c>
      <c r="C38" s="13"/>
      <c r="D38" s="12"/>
      <c r="E38" s="12"/>
    </row>
    <row r="39" spans="2:12" ht="29.25" customHeight="1" x14ac:dyDescent="0.2">
      <c r="B39" s="155" t="s">
        <v>77</v>
      </c>
      <c r="C39" s="156"/>
      <c r="D39" s="156"/>
      <c r="E39" s="156"/>
      <c r="F39" s="156"/>
      <c r="G39" s="156"/>
      <c r="H39" s="155"/>
      <c r="I39" s="156"/>
      <c r="J39" s="156"/>
    </row>
    <row r="41" spans="2:12" x14ac:dyDescent="0.2">
      <c r="B41" s="2" t="s">
        <v>27</v>
      </c>
    </row>
    <row r="42" spans="2:12" ht="39.75" customHeight="1" x14ac:dyDescent="0.2">
      <c r="B42" s="155" t="s">
        <v>28</v>
      </c>
      <c r="C42" s="156"/>
      <c r="D42" s="156"/>
      <c r="E42" s="156"/>
      <c r="F42" s="156"/>
      <c r="G42" s="156"/>
      <c r="H42" s="155"/>
      <c r="I42" s="156"/>
      <c r="J42" s="156"/>
    </row>
    <row r="43" spans="2:12" ht="13.5" thickBot="1" x14ac:dyDescent="0.25">
      <c r="B43" s="6"/>
    </row>
    <row r="44" spans="2:12" ht="42" customHeight="1" x14ac:dyDescent="0.2">
      <c r="B44" s="30" t="s">
        <v>29</v>
      </c>
      <c r="C44" s="31" t="str">
        <f>"Forecasted average hourly gas  flow in "&amp;(F20+1)&amp;" 
[kWh]"</f>
        <v>Forecasted average hourly gas  flow in 2021 
[kWh]</v>
      </c>
    </row>
    <row r="45" spans="2:12" x14ac:dyDescent="0.2">
      <c r="B45" s="47" t="s">
        <v>15</v>
      </c>
      <c r="C45" s="135">
        <v>2212736.0415694355</v>
      </c>
      <c r="D45" s="40"/>
      <c r="H45" s="38"/>
      <c r="I45" s="42"/>
    </row>
    <row r="46" spans="2:12" x14ac:dyDescent="0.2">
      <c r="B46" s="48" t="s">
        <v>16</v>
      </c>
      <c r="C46" s="136">
        <v>2129951.5144285671</v>
      </c>
      <c r="D46" s="40"/>
      <c r="H46" s="38"/>
      <c r="I46" s="42"/>
    </row>
    <row r="47" spans="2:12" x14ac:dyDescent="0.2">
      <c r="B47" s="48" t="s">
        <v>17</v>
      </c>
      <c r="C47" s="136">
        <v>1841697.0862976022</v>
      </c>
      <c r="D47" s="40"/>
      <c r="H47" s="38"/>
      <c r="I47" s="42"/>
    </row>
    <row r="48" spans="2:12" x14ac:dyDescent="0.2">
      <c r="B48" s="48" t="s">
        <v>18</v>
      </c>
      <c r="C48" s="136">
        <v>1343354.6637072645</v>
      </c>
      <c r="D48" s="40"/>
      <c r="H48" s="39"/>
      <c r="I48" s="42"/>
    </row>
    <row r="49" spans="2:10" x14ac:dyDescent="0.2">
      <c r="B49" s="48" t="s">
        <v>19</v>
      </c>
      <c r="C49" s="136">
        <v>1324097.8502879729</v>
      </c>
      <c r="D49" s="40"/>
      <c r="H49" s="39"/>
      <c r="I49" s="42"/>
    </row>
    <row r="50" spans="2:10" x14ac:dyDescent="0.2">
      <c r="B50" s="48" t="s">
        <v>20</v>
      </c>
      <c r="C50" s="136">
        <v>1281125.5140420562</v>
      </c>
      <c r="D50" s="40"/>
      <c r="H50" s="39"/>
      <c r="I50" s="42"/>
    </row>
    <row r="51" spans="2:10" x14ac:dyDescent="0.2">
      <c r="B51" s="48" t="s">
        <v>21</v>
      </c>
      <c r="C51" s="136">
        <v>1213905.8704648605</v>
      </c>
      <c r="D51" s="40"/>
      <c r="H51" s="39"/>
      <c r="I51" s="42"/>
    </row>
    <row r="52" spans="2:10" x14ac:dyDescent="0.2">
      <c r="B52" s="48" t="s">
        <v>22</v>
      </c>
      <c r="C52" s="136">
        <v>1587043.4472168307</v>
      </c>
      <c r="D52" s="40"/>
      <c r="H52" s="39"/>
      <c r="I52" s="42"/>
    </row>
    <row r="53" spans="2:10" x14ac:dyDescent="0.2">
      <c r="B53" s="48" t="s">
        <v>0</v>
      </c>
      <c r="C53" s="136">
        <v>1286966.9251609917</v>
      </c>
      <c r="D53" s="40"/>
      <c r="H53" s="39"/>
      <c r="I53" s="42"/>
    </row>
    <row r="54" spans="2:10" x14ac:dyDescent="0.2">
      <c r="B54" s="48" t="s">
        <v>23</v>
      </c>
      <c r="C54" s="136">
        <v>1473276.1014954557</v>
      </c>
      <c r="D54" s="40"/>
      <c r="H54" s="39"/>
      <c r="I54" s="42"/>
    </row>
    <row r="55" spans="2:10" x14ac:dyDescent="0.2">
      <c r="B55" s="48" t="s">
        <v>1</v>
      </c>
      <c r="C55" s="136">
        <v>1756044.7753975531</v>
      </c>
      <c r="D55" s="40"/>
      <c r="H55" s="39"/>
      <c r="I55" s="42"/>
    </row>
    <row r="56" spans="2:10" ht="13.5" thickBot="1" x14ac:dyDescent="0.25">
      <c r="B56" s="49" t="s">
        <v>2</v>
      </c>
      <c r="C56" s="137">
        <v>1824883.664689851</v>
      </c>
      <c r="D56" s="40"/>
      <c r="H56" s="39"/>
      <c r="I56" s="42"/>
    </row>
    <row r="57" spans="2:10" ht="13.5" thickBot="1" x14ac:dyDescent="0.25">
      <c r="B57" s="16" t="s">
        <v>30</v>
      </c>
      <c r="C57" s="138">
        <f>SUM(C45:C56)</f>
        <v>19275083.454758443</v>
      </c>
    </row>
    <row r="58" spans="2:10" ht="20.25" customHeight="1" x14ac:dyDescent="0.2"/>
    <row r="59" spans="2:10" x14ac:dyDescent="0.2">
      <c r="B59" s="2" t="s">
        <v>31</v>
      </c>
    </row>
    <row r="60" spans="2:10" ht="15" x14ac:dyDescent="0.2">
      <c r="B60" s="155" t="s">
        <v>32</v>
      </c>
      <c r="C60" s="156"/>
      <c r="D60" s="156"/>
      <c r="E60" s="156"/>
      <c r="F60" s="156"/>
      <c r="G60" s="156"/>
      <c r="H60" s="155"/>
      <c r="I60" s="156"/>
      <c r="J60" s="156"/>
    </row>
    <row r="62" spans="2:10" ht="13.5" thickBot="1" x14ac:dyDescent="0.25"/>
    <row r="63" spans="2:10" ht="39.75" customHeight="1" x14ac:dyDescent="0.2">
      <c r="B63" s="22" t="s">
        <v>29</v>
      </c>
      <c r="C63" s="113" t="s">
        <v>33</v>
      </c>
      <c r="D63" s="32" t="s">
        <v>34</v>
      </c>
    </row>
    <row r="64" spans="2:10" x14ac:dyDescent="0.2">
      <c r="B64" s="47" t="s">
        <v>15</v>
      </c>
      <c r="C64" s="114">
        <f>C45/$C$57</f>
        <v>0.11479774117518422</v>
      </c>
      <c r="D64" s="110">
        <f>IF(C45/$C$57=0,0.1,C45/$C$57)</f>
        <v>0.11479774117518422</v>
      </c>
      <c r="G64" s="29"/>
      <c r="H64" s="20"/>
    </row>
    <row r="65" spans="2:9" x14ac:dyDescent="0.2">
      <c r="B65" s="48" t="s">
        <v>16</v>
      </c>
      <c r="C65" s="115">
        <f t="shared" ref="C65:C75" si="1">C46/$C$57</f>
        <v>0.11050284266876913</v>
      </c>
      <c r="D65" s="111">
        <f t="shared" ref="D65:D75" si="2">IF(C46/$C$57=0,0.1,C46/$C$57)</f>
        <v>0.11050284266876913</v>
      </c>
      <c r="G65" s="29"/>
    </row>
    <row r="66" spans="2:9" x14ac:dyDescent="0.2">
      <c r="B66" s="48" t="s">
        <v>17</v>
      </c>
      <c r="C66" s="115">
        <f t="shared" si="1"/>
        <v>9.5548073273993644E-2</v>
      </c>
      <c r="D66" s="111">
        <f t="shared" si="2"/>
        <v>9.5548073273993644E-2</v>
      </c>
      <c r="G66" s="29"/>
    </row>
    <row r="67" spans="2:9" x14ac:dyDescent="0.2">
      <c r="B67" s="48" t="s">
        <v>18</v>
      </c>
      <c r="C67" s="115">
        <f t="shared" si="1"/>
        <v>6.9693844224349141E-2</v>
      </c>
      <c r="D67" s="111">
        <f t="shared" si="2"/>
        <v>6.9693844224349141E-2</v>
      </c>
      <c r="G67" s="29"/>
    </row>
    <row r="68" spans="2:9" x14ac:dyDescent="0.2">
      <c r="B68" s="48" t="s">
        <v>19</v>
      </c>
      <c r="C68" s="115">
        <f t="shared" si="1"/>
        <v>6.8694792082007447E-2</v>
      </c>
      <c r="D68" s="111">
        <f t="shared" si="2"/>
        <v>6.8694792082007447E-2</v>
      </c>
      <c r="G68" s="29"/>
    </row>
    <row r="69" spans="2:9" x14ac:dyDescent="0.2">
      <c r="B69" s="48" t="s">
        <v>20</v>
      </c>
      <c r="C69" s="115">
        <f t="shared" si="1"/>
        <v>6.6465367947643544E-2</v>
      </c>
      <c r="D69" s="111">
        <f t="shared" si="2"/>
        <v>6.6465367947643544E-2</v>
      </c>
      <c r="G69" s="29"/>
    </row>
    <row r="70" spans="2:9" x14ac:dyDescent="0.2">
      <c r="B70" s="48" t="s">
        <v>21</v>
      </c>
      <c r="C70" s="115">
        <f t="shared" si="1"/>
        <v>6.2977982601947355E-2</v>
      </c>
      <c r="D70" s="111">
        <f t="shared" si="2"/>
        <v>6.2977982601947355E-2</v>
      </c>
      <c r="G70" s="29"/>
    </row>
    <row r="71" spans="2:9" x14ac:dyDescent="0.2">
      <c r="B71" s="48" t="s">
        <v>22</v>
      </c>
      <c r="C71" s="115">
        <f t="shared" si="1"/>
        <v>8.2336527929534692E-2</v>
      </c>
      <c r="D71" s="111">
        <f t="shared" si="2"/>
        <v>8.2336527929534692E-2</v>
      </c>
      <c r="G71" s="29"/>
    </row>
    <row r="72" spans="2:9" x14ac:dyDescent="0.2">
      <c r="B72" s="48" t="s">
        <v>0</v>
      </c>
      <c r="C72" s="115">
        <f t="shared" si="1"/>
        <v>6.6768422984092343E-2</v>
      </c>
      <c r="D72" s="111">
        <f t="shared" si="2"/>
        <v>6.6768422984092343E-2</v>
      </c>
      <c r="G72" s="29"/>
    </row>
    <row r="73" spans="2:9" x14ac:dyDescent="0.2">
      <c r="B73" s="48" t="s">
        <v>23</v>
      </c>
      <c r="C73" s="115">
        <f t="shared" si="1"/>
        <v>7.6434226858392559E-2</v>
      </c>
      <c r="D73" s="111">
        <f t="shared" si="2"/>
        <v>7.6434226858392559E-2</v>
      </c>
      <c r="G73" s="29"/>
    </row>
    <row r="74" spans="2:9" x14ac:dyDescent="0.2">
      <c r="B74" s="48" t="s">
        <v>1</v>
      </c>
      <c r="C74" s="115">
        <f t="shared" si="1"/>
        <v>9.1104392856158456E-2</v>
      </c>
      <c r="D74" s="111">
        <f t="shared" si="2"/>
        <v>9.1104392856158456E-2</v>
      </c>
      <c r="G74" s="29"/>
    </row>
    <row r="75" spans="2:9" ht="13.5" thickBot="1" x14ac:dyDescent="0.25">
      <c r="B75" s="49" t="s">
        <v>2</v>
      </c>
      <c r="C75" s="116">
        <f t="shared" si="1"/>
        <v>9.4675785397927384E-2</v>
      </c>
      <c r="D75" s="112">
        <f t="shared" si="2"/>
        <v>9.4675785397927384E-2</v>
      </c>
      <c r="G75" s="29"/>
    </row>
    <row r="76" spans="2:9" ht="30.75" customHeight="1" x14ac:dyDescent="0.2"/>
    <row r="78" spans="2:9" x14ac:dyDescent="0.2">
      <c r="B78" s="2" t="s">
        <v>35</v>
      </c>
    </row>
    <row r="79" spans="2:9" ht="27" customHeight="1" x14ac:dyDescent="0.2">
      <c r="B79" s="155" t="s">
        <v>36</v>
      </c>
      <c r="C79" s="156"/>
      <c r="D79" s="156"/>
      <c r="E79" s="156"/>
      <c r="F79" s="156"/>
      <c r="G79" s="156"/>
      <c r="H79" s="155"/>
      <c r="I79" s="156"/>
    </row>
    <row r="80" spans="2:9" ht="13.5" thickBot="1" x14ac:dyDescent="0.25"/>
    <row r="81" spans="2:10" ht="15.2" customHeight="1" x14ac:dyDescent="0.2">
      <c r="B81" s="22" t="s">
        <v>29</v>
      </c>
      <c r="C81" s="37" t="s">
        <v>37</v>
      </c>
    </row>
    <row r="82" spans="2:10" x14ac:dyDescent="0.2">
      <c r="B82" s="47" t="s">
        <v>15</v>
      </c>
      <c r="C82" s="69">
        <f t="shared" ref="C82:C93" si="3">IF(C64=0,MIN($D$64:$D$75),C64)*12</f>
        <v>1.3775728941022107</v>
      </c>
      <c r="F82" s="21"/>
    </row>
    <row r="83" spans="2:10" x14ac:dyDescent="0.2">
      <c r="B83" s="48" t="s">
        <v>16</v>
      </c>
      <c r="C83" s="70">
        <f t="shared" si="3"/>
        <v>1.3260341120252295</v>
      </c>
      <c r="F83" s="21"/>
    </row>
    <row r="84" spans="2:10" x14ac:dyDescent="0.2">
      <c r="B84" s="48" t="s">
        <v>17</v>
      </c>
      <c r="C84" s="70">
        <f t="shared" si="3"/>
        <v>1.1465768792879238</v>
      </c>
      <c r="F84" s="21"/>
    </row>
    <row r="85" spans="2:10" x14ac:dyDescent="0.2">
      <c r="B85" s="48" t="s">
        <v>18</v>
      </c>
      <c r="C85" s="70">
        <f t="shared" si="3"/>
        <v>0.83632613069218964</v>
      </c>
      <c r="F85" s="21"/>
    </row>
    <row r="86" spans="2:10" x14ac:dyDescent="0.2">
      <c r="B86" s="48" t="s">
        <v>19</v>
      </c>
      <c r="C86" s="70">
        <f t="shared" si="3"/>
        <v>0.82433750498408931</v>
      </c>
      <c r="F86" s="21"/>
    </row>
    <row r="87" spans="2:10" x14ac:dyDescent="0.2">
      <c r="B87" s="48" t="s">
        <v>20</v>
      </c>
      <c r="C87" s="70">
        <f t="shared" si="3"/>
        <v>0.79758441537172253</v>
      </c>
      <c r="F87" s="21"/>
    </row>
    <row r="88" spans="2:10" x14ac:dyDescent="0.2">
      <c r="B88" s="48" t="s">
        <v>21</v>
      </c>
      <c r="C88" s="70">
        <f t="shared" si="3"/>
        <v>0.7557357912233682</v>
      </c>
      <c r="F88" s="21"/>
    </row>
    <row r="89" spans="2:10" x14ac:dyDescent="0.2">
      <c r="B89" s="48" t="s">
        <v>22</v>
      </c>
      <c r="C89" s="70">
        <f t="shared" si="3"/>
        <v>0.9880383351544163</v>
      </c>
      <c r="F89" s="21"/>
    </row>
    <row r="90" spans="2:10" x14ac:dyDescent="0.2">
      <c r="B90" s="48" t="s">
        <v>0</v>
      </c>
      <c r="C90" s="70">
        <f t="shared" si="3"/>
        <v>0.80122107580910806</v>
      </c>
      <c r="F90" s="21"/>
    </row>
    <row r="91" spans="2:10" x14ac:dyDescent="0.2">
      <c r="B91" s="48" t="s">
        <v>23</v>
      </c>
      <c r="C91" s="70">
        <f t="shared" si="3"/>
        <v>0.91721072230071066</v>
      </c>
      <c r="F91" s="21"/>
    </row>
    <row r="92" spans="2:10" x14ac:dyDescent="0.2">
      <c r="B92" s="48" t="s">
        <v>1</v>
      </c>
      <c r="C92" s="70">
        <f t="shared" si="3"/>
        <v>1.0932527142739015</v>
      </c>
      <c r="F92" s="21"/>
    </row>
    <row r="93" spans="2:10" ht="13.5" thickBot="1" x14ac:dyDescent="0.25">
      <c r="B93" s="49" t="s">
        <v>2</v>
      </c>
      <c r="C93" s="71">
        <f t="shared" si="3"/>
        <v>1.1361094247751287</v>
      </c>
      <c r="F93" s="21"/>
    </row>
    <row r="95" spans="2:10" x14ac:dyDescent="0.2">
      <c r="B95" s="2" t="s">
        <v>39</v>
      </c>
    </row>
    <row r="96" spans="2:10" ht="27" customHeight="1" x14ac:dyDescent="0.2">
      <c r="B96" s="155" t="s">
        <v>40</v>
      </c>
      <c r="C96" s="156"/>
      <c r="D96" s="156"/>
      <c r="E96" s="156"/>
      <c r="F96" s="156"/>
      <c r="G96" s="156"/>
      <c r="H96" s="155"/>
      <c r="I96" s="156"/>
      <c r="J96" s="156"/>
    </row>
    <row r="97" spans="2:3" ht="13.5" thickBot="1" x14ac:dyDescent="0.25"/>
    <row r="98" spans="2:3" ht="15.2" customHeight="1" x14ac:dyDescent="0.2">
      <c r="B98" s="15" t="s">
        <v>29</v>
      </c>
      <c r="C98" s="92" t="s">
        <v>38</v>
      </c>
    </row>
    <row r="99" spans="2:3" x14ac:dyDescent="0.2">
      <c r="B99" s="47" t="s">
        <v>15</v>
      </c>
      <c r="C99" s="72">
        <f>POWER(C82,$E$13)</f>
        <v>1.6168580124356102</v>
      </c>
    </row>
    <row r="100" spans="2:3" x14ac:dyDescent="0.2">
      <c r="B100" s="48" t="s">
        <v>16</v>
      </c>
      <c r="C100" s="73">
        <f t="shared" ref="C100:C110" si="4">POWER(C83,$E$13)</f>
        <v>1.5269754142404448</v>
      </c>
    </row>
    <row r="101" spans="2:3" x14ac:dyDescent="0.2">
      <c r="B101" s="48" t="s">
        <v>17</v>
      </c>
      <c r="C101" s="73">
        <f t="shared" si="4"/>
        <v>1.2277353765041183</v>
      </c>
    </row>
    <row r="102" spans="2:3" x14ac:dyDescent="0.2">
      <c r="B102" s="48" t="s">
        <v>18</v>
      </c>
      <c r="C102" s="73">
        <f t="shared" si="4"/>
        <v>0.76482750806792654</v>
      </c>
    </row>
    <row r="103" spans="2:3" x14ac:dyDescent="0.2">
      <c r="B103" s="48" t="s">
        <v>19</v>
      </c>
      <c r="C103" s="73">
        <f t="shared" si="4"/>
        <v>0.74844103239683668</v>
      </c>
    </row>
    <row r="104" spans="2:3" x14ac:dyDescent="0.2">
      <c r="B104" s="48" t="s">
        <v>20</v>
      </c>
      <c r="C104" s="73">
        <f t="shared" si="4"/>
        <v>0.71230335359064789</v>
      </c>
    </row>
    <row r="105" spans="2:3" x14ac:dyDescent="0.2">
      <c r="B105" s="48" t="s">
        <v>21</v>
      </c>
      <c r="C105" s="73">
        <f>POWER(C88,$E$13)</f>
        <v>0.65698429191276042</v>
      </c>
    </row>
    <row r="106" spans="2:3" x14ac:dyDescent="0.2">
      <c r="B106" s="48" t="s">
        <v>22</v>
      </c>
      <c r="C106" s="73">
        <f t="shared" si="4"/>
        <v>0.9821112657172919</v>
      </c>
    </row>
    <row r="107" spans="2:3" x14ac:dyDescent="0.2">
      <c r="B107" s="48" t="s">
        <v>0</v>
      </c>
      <c r="C107" s="73">
        <f t="shared" si="4"/>
        <v>0.71718062288161355</v>
      </c>
    </row>
    <row r="108" spans="2:3" x14ac:dyDescent="0.2">
      <c r="B108" s="48" t="s">
        <v>23</v>
      </c>
      <c r="C108" s="73">
        <f t="shared" si="4"/>
        <v>0.87842297178444717</v>
      </c>
    </row>
    <row r="109" spans="2:3" x14ac:dyDescent="0.2">
      <c r="B109" s="48" t="s">
        <v>1</v>
      </c>
      <c r="C109" s="73">
        <f t="shared" si="4"/>
        <v>1.1430911079138246</v>
      </c>
    </row>
    <row r="110" spans="2:3" ht="13.5" thickBot="1" x14ac:dyDescent="0.25">
      <c r="B110" s="49" t="s">
        <v>2</v>
      </c>
      <c r="C110" s="74">
        <f t="shared" si="4"/>
        <v>1.2109612436043404</v>
      </c>
    </row>
    <row r="112" spans="2:3" x14ac:dyDescent="0.2">
      <c r="B112" s="2" t="s">
        <v>41</v>
      </c>
    </row>
    <row r="113" spans="2:10" ht="15" x14ac:dyDescent="0.2">
      <c r="B113" s="155" t="s">
        <v>42</v>
      </c>
      <c r="C113" s="156"/>
      <c r="D113" s="156"/>
      <c r="E113" s="156"/>
      <c r="F113" s="156"/>
      <c r="G113" s="156"/>
      <c r="H113" s="155"/>
      <c r="I113" s="156"/>
      <c r="J113" s="156"/>
    </row>
    <row r="114" spans="2:10" ht="13.5" thickBot="1" x14ac:dyDescent="0.25"/>
    <row r="115" spans="2:10" ht="15.2" customHeight="1" x14ac:dyDescent="0.2">
      <c r="B115" s="164" t="s">
        <v>29</v>
      </c>
      <c r="C115" s="173" t="s">
        <v>69</v>
      </c>
      <c r="D115" s="173"/>
      <c r="E115" s="174"/>
    </row>
    <row r="116" spans="2:10" ht="15.2" customHeight="1" x14ac:dyDescent="0.2">
      <c r="B116" s="165"/>
      <c r="C116" s="9" t="s">
        <v>70</v>
      </c>
      <c r="D116" s="9" t="s">
        <v>71</v>
      </c>
      <c r="E116" s="17" t="s">
        <v>43</v>
      </c>
    </row>
    <row r="117" spans="2:10" x14ac:dyDescent="0.2">
      <c r="B117" s="47" t="s">
        <v>15</v>
      </c>
      <c r="C117" s="84">
        <f>C99*$E$10</f>
        <v>2.3444441180316349</v>
      </c>
      <c r="D117" s="84">
        <f>C99*$E$11</f>
        <v>4.4463595341979278</v>
      </c>
      <c r="E117" s="72">
        <f>C99*$E$12</f>
        <v>4.5272024348197091</v>
      </c>
    </row>
    <row r="118" spans="2:10" x14ac:dyDescent="0.2">
      <c r="B118" s="48" t="s">
        <v>16</v>
      </c>
      <c r="C118" s="82">
        <f t="shared" ref="C118:C128" si="5">C100*$E$10</f>
        <v>2.2141143506486447</v>
      </c>
      <c r="D118" s="82">
        <f t="shared" ref="D118:D128" si="6">C100*$E$11</f>
        <v>4.1991823891612228</v>
      </c>
      <c r="E118" s="73">
        <f t="shared" ref="E118:E128" si="7">C100*$E$12</f>
        <v>4.2755311598732462</v>
      </c>
    </row>
    <row r="119" spans="2:10" x14ac:dyDescent="0.2">
      <c r="B119" s="48" t="s">
        <v>17</v>
      </c>
      <c r="C119" s="82">
        <f t="shared" si="5"/>
        <v>1.7802162959309715</v>
      </c>
      <c r="D119" s="82">
        <f t="shared" si="6"/>
        <v>3.3762722853863254</v>
      </c>
      <c r="E119" s="73">
        <f t="shared" si="7"/>
        <v>3.4376590542115317</v>
      </c>
    </row>
    <row r="120" spans="2:10" x14ac:dyDescent="0.2">
      <c r="B120" s="48" t="s">
        <v>18</v>
      </c>
      <c r="C120" s="82">
        <f t="shared" si="5"/>
        <v>1.1089998866984934</v>
      </c>
      <c r="D120" s="82">
        <f t="shared" si="6"/>
        <v>2.1032756471867979</v>
      </c>
      <c r="E120" s="73">
        <f t="shared" si="7"/>
        <v>2.1415170225901945</v>
      </c>
    </row>
    <row r="121" spans="2:10" x14ac:dyDescent="0.2">
      <c r="B121" s="48" t="s">
        <v>19</v>
      </c>
      <c r="C121" s="82">
        <f t="shared" si="5"/>
        <v>1.0852394969754131</v>
      </c>
      <c r="D121" s="82">
        <f t="shared" si="6"/>
        <v>2.058212839091301</v>
      </c>
      <c r="E121" s="73">
        <f t="shared" si="7"/>
        <v>2.0956348907111431</v>
      </c>
    </row>
    <row r="122" spans="2:10" x14ac:dyDescent="0.2">
      <c r="B122" s="48" t="s">
        <v>20</v>
      </c>
      <c r="C122" s="82">
        <f t="shared" si="5"/>
        <v>1.0328398627064395</v>
      </c>
      <c r="D122" s="82">
        <f t="shared" si="6"/>
        <v>1.9588342223742816</v>
      </c>
      <c r="E122" s="73">
        <f t="shared" si="7"/>
        <v>1.9944493900538143</v>
      </c>
    </row>
    <row r="123" spans="2:10" x14ac:dyDescent="0.2">
      <c r="B123" s="48" t="s">
        <v>21</v>
      </c>
      <c r="C123" s="82">
        <f t="shared" si="5"/>
        <v>0.95262722327350258</v>
      </c>
      <c r="D123" s="82">
        <f t="shared" si="6"/>
        <v>1.8067068027600912</v>
      </c>
      <c r="E123" s="73">
        <f t="shared" si="7"/>
        <v>1.8395560173557293</v>
      </c>
    </row>
    <row r="124" spans="2:10" x14ac:dyDescent="0.2">
      <c r="B124" s="48" t="s">
        <v>22</v>
      </c>
      <c r="C124" s="82">
        <f t="shared" si="5"/>
        <v>1.4240613352900733</v>
      </c>
      <c r="D124" s="82">
        <f t="shared" si="6"/>
        <v>2.7008059807225528</v>
      </c>
      <c r="E124" s="73">
        <f t="shared" si="7"/>
        <v>2.7499115440084174</v>
      </c>
    </row>
    <row r="125" spans="2:10" x14ac:dyDescent="0.2">
      <c r="B125" s="48" t="s">
        <v>0</v>
      </c>
      <c r="C125" s="82">
        <f t="shared" si="5"/>
        <v>1.0399119031783397</v>
      </c>
      <c r="D125" s="82">
        <f t="shared" si="6"/>
        <v>1.9722467129244372</v>
      </c>
      <c r="E125" s="73">
        <f t="shared" si="7"/>
        <v>2.0081057440685179</v>
      </c>
    </row>
    <row r="126" spans="2:10" x14ac:dyDescent="0.2">
      <c r="B126" s="48" t="s">
        <v>23</v>
      </c>
      <c r="C126" s="82">
        <f t="shared" si="5"/>
        <v>1.2737133090874484</v>
      </c>
      <c r="D126" s="82">
        <f t="shared" si="6"/>
        <v>2.4156631724072297</v>
      </c>
      <c r="E126" s="73">
        <f t="shared" si="7"/>
        <v>2.4595843209964525</v>
      </c>
    </row>
    <row r="127" spans="2:10" x14ac:dyDescent="0.2">
      <c r="B127" s="48" t="s">
        <v>1</v>
      </c>
      <c r="C127" s="82">
        <f t="shared" si="5"/>
        <v>1.6574821064750456</v>
      </c>
      <c r="D127" s="82">
        <f t="shared" si="6"/>
        <v>3.1435005467630175</v>
      </c>
      <c r="E127" s="73">
        <f t="shared" si="7"/>
        <v>3.2006551021587093</v>
      </c>
    </row>
    <row r="128" spans="2:10" x14ac:dyDescent="0.2">
      <c r="B128" s="75" t="s">
        <v>2</v>
      </c>
      <c r="C128" s="85">
        <f t="shared" si="5"/>
        <v>1.7558938032262936</v>
      </c>
      <c r="D128" s="85">
        <f t="shared" si="6"/>
        <v>3.330143419911936</v>
      </c>
      <c r="E128" s="86">
        <f t="shared" si="7"/>
        <v>3.3906914820921537</v>
      </c>
    </row>
    <row r="129" spans="2:10" ht="13.5" thickBot="1" x14ac:dyDescent="0.25">
      <c r="B129" s="18" t="s">
        <v>24</v>
      </c>
      <c r="C129" s="87">
        <f>AVERAGE(C117:C128)</f>
        <v>1.472461974293525</v>
      </c>
      <c r="D129" s="87">
        <f>AVERAGE(D117:D128)</f>
        <v>2.7926002960739265</v>
      </c>
      <c r="E129" s="88">
        <f>AVERAGE(E117:E128)</f>
        <v>2.8433748469116349</v>
      </c>
    </row>
    <row r="131" spans="2:10" x14ac:dyDescent="0.2">
      <c r="B131" s="2" t="s">
        <v>44</v>
      </c>
    </row>
    <row r="132" spans="2:10" x14ac:dyDescent="0.2">
      <c r="B132" s="6" t="s">
        <v>45</v>
      </c>
    </row>
    <row r="133" spans="2:10" ht="30" customHeight="1" x14ac:dyDescent="0.2">
      <c r="B133" s="155" t="s">
        <v>46</v>
      </c>
      <c r="C133" s="156"/>
      <c r="D133" s="156"/>
      <c r="E133" s="156"/>
      <c r="F133" s="156"/>
      <c r="G133" s="156"/>
      <c r="H133" s="155"/>
      <c r="I133" s="156"/>
      <c r="J133" s="156"/>
    </row>
    <row r="135" spans="2:10" s="95" customFormat="1" x14ac:dyDescent="0.2">
      <c r="B135" s="94" t="s">
        <v>47</v>
      </c>
    </row>
    <row r="136" spans="2:10" s="95" customFormat="1" ht="21.75" customHeight="1" x14ac:dyDescent="0.2">
      <c r="B136" s="96" t="s">
        <v>63</v>
      </c>
    </row>
    <row r="137" spans="2:10" s="95" customFormat="1" ht="33.75" customHeight="1" x14ac:dyDescent="0.2">
      <c r="B137" s="171" t="s">
        <v>64</v>
      </c>
      <c r="C137" s="172"/>
      <c r="D137" s="172"/>
      <c r="E137" s="172"/>
      <c r="F137" s="172"/>
      <c r="G137" s="172"/>
      <c r="H137" s="97"/>
      <c r="I137" s="97"/>
      <c r="J137" s="97"/>
    </row>
    <row r="138" spans="2:10" ht="13.5" thickBot="1" x14ac:dyDescent="0.25">
      <c r="B138" s="6"/>
    </row>
    <row r="139" spans="2:10" ht="15.2" customHeight="1" x14ac:dyDescent="0.2">
      <c r="B139" s="7"/>
      <c r="C139" s="19" t="s">
        <v>70</v>
      </c>
      <c r="D139" s="19" t="s">
        <v>71</v>
      </c>
      <c r="E139" s="8" t="s">
        <v>43</v>
      </c>
    </row>
    <row r="140" spans="2:10" ht="13.5" thickBot="1" x14ac:dyDescent="0.25">
      <c r="B140" s="18" t="s">
        <v>48</v>
      </c>
      <c r="C140" s="34">
        <f>1.5/C129</f>
        <v>1.0187020284307766</v>
      </c>
      <c r="D140" s="35">
        <f>3/D129</f>
        <v>1.07426759361791</v>
      </c>
      <c r="E140" s="36">
        <f>3/E129</f>
        <v>1.0550842437318757</v>
      </c>
    </row>
    <row r="141" spans="2:10" ht="13.5" thickBot="1" x14ac:dyDescent="0.25"/>
    <row r="142" spans="2:10" s="23" customFormat="1" ht="15.2" customHeight="1" x14ac:dyDescent="0.25">
      <c r="B142" s="164" t="s">
        <v>29</v>
      </c>
      <c r="C142" s="157" t="s">
        <v>38</v>
      </c>
      <c r="D142" s="157"/>
      <c r="E142" s="158"/>
    </row>
    <row r="143" spans="2:10" ht="15.2" customHeight="1" x14ac:dyDescent="0.2">
      <c r="B143" s="165"/>
      <c r="C143" s="9" t="s">
        <v>70</v>
      </c>
      <c r="D143" s="9" t="s">
        <v>71</v>
      </c>
      <c r="E143" s="17" t="s">
        <v>43</v>
      </c>
    </row>
    <row r="144" spans="2:10" x14ac:dyDescent="0.2">
      <c r="B144" s="47" t="s">
        <v>15</v>
      </c>
      <c r="C144" s="89">
        <f>IF($C$129&gt;1.5,C99*$C$140,C99)</f>
        <v>1.6168580124356102</v>
      </c>
      <c r="D144" s="84">
        <f>IF($D$129&gt;3,C99*$D$140,C99)</f>
        <v>1.6168580124356102</v>
      </c>
      <c r="E144" s="72">
        <f>IF($E$129&gt;3,C99*$E$140,C99)</f>
        <v>1.6168580124356102</v>
      </c>
    </row>
    <row r="145" spans="2:7" x14ac:dyDescent="0.2">
      <c r="B145" s="48" t="s">
        <v>16</v>
      </c>
      <c r="C145" s="90">
        <f t="shared" ref="C145:C155" si="8">IF($C$129&gt;1.5,C100*$C$140,C100)</f>
        <v>1.5269754142404448</v>
      </c>
      <c r="D145" s="82">
        <f t="shared" ref="D145:D155" si="9">IF($D$129&gt;3,C100*$D$140,C100)</f>
        <v>1.5269754142404448</v>
      </c>
      <c r="E145" s="73">
        <f t="shared" ref="E145:E155" si="10">IF($E$129&gt;3,C100*$E$140,C100)</f>
        <v>1.5269754142404448</v>
      </c>
    </row>
    <row r="146" spans="2:7" x14ac:dyDescent="0.2">
      <c r="B146" s="48" t="s">
        <v>17</v>
      </c>
      <c r="C146" s="90">
        <f t="shared" si="8"/>
        <v>1.2277353765041183</v>
      </c>
      <c r="D146" s="82">
        <f t="shared" si="9"/>
        <v>1.2277353765041183</v>
      </c>
      <c r="E146" s="73">
        <f t="shared" si="10"/>
        <v>1.2277353765041183</v>
      </c>
    </row>
    <row r="147" spans="2:7" x14ac:dyDescent="0.2">
      <c r="B147" s="48" t="s">
        <v>18</v>
      </c>
      <c r="C147" s="90">
        <f t="shared" si="8"/>
        <v>0.76482750806792654</v>
      </c>
      <c r="D147" s="82">
        <f t="shared" si="9"/>
        <v>0.76482750806792654</v>
      </c>
      <c r="E147" s="73">
        <f t="shared" si="10"/>
        <v>0.76482750806792654</v>
      </c>
    </row>
    <row r="148" spans="2:7" x14ac:dyDescent="0.2">
      <c r="B148" s="48" t="s">
        <v>19</v>
      </c>
      <c r="C148" s="90">
        <f t="shared" si="8"/>
        <v>0.74844103239683668</v>
      </c>
      <c r="D148" s="82">
        <f t="shared" si="9"/>
        <v>0.74844103239683668</v>
      </c>
      <c r="E148" s="73">
        <f t="shared" si="10"/>
        <v>0.74844103239683668</v>
      </c>
    </row>
    <row r="149" spans="2:7" x14ac:dyDescent="0.2">
      <c r="B149" s="48" t="s">
        <v>20</v>
      </c>
      <c r="C149" s="90">
        <f t="shared" si="8"/>
        <v>0.71230335359064789</v>
      </c>
      <c r="D149" s="82">
        <f t="shared" si="9"/>
        <v>0.71230335359064789</v>
      </c>
      <c r="E149" s="73">
        <f t="shared" si="10"/>
        <v>0.71230335359064789</v>
      </c>
    </row>
    <row r="150" spans="2:7" x14ac:dyDescent="0.2">
      <c r="B150" s="48" t="s">
        <v>21</v>
      </c>
      <c r="C150" s="90">
        <f t="shared" si="8"/>
        <v>0.65698429191276042</v>
      </c>
      <c r="D150" s="82">
        <f t="shared" si="9"/>
        <v>0.65698429191276042</v>
      </c>
      <c r="E150" s="73">
        <f t="shared" si="10"/>
        <v>0.65698429191276042</v>
      </c>
    </row>
    <row r="151" spans="2:7" x14ac:dyDescent="0.2">
      <c r="B151" s="48" t="s">
        <v>22</v>
      </c>
      <c r="C151" s="90">
        <f t="shared" si="8"/>
        <v>0.9821112657172919</v>
      </c>
      <c r="D151" s="82">
        <f t="shared" si="9"/>
        <v>0.9821112657172919</v>
      </c>
      <c r="E151" s="73">
        <f t="shared" si="10"/>
        <v>0.9821112657172919</v>
      </c>
    </row>
    <row r="152" spans="2:7" x14ac:dyDescent="0.2">
      <c r="B152" s="48" t="s">
        <v>0</v>
      </c>
      <c r="C152" s="90">
        <f t="shared" si="8"/>
        <v>0.71718062288161355</v>
      </c>
      <c r="D152" s="82">
        <f t="shared" si="9"/>
        <v>0.71718062288161355</v>
      </c>
      <c r="E152" s="73">
        <f t="shared" si="10"/>
        <v>0.71718062288161355</v>
      </c>
    </row>
    <row r="153" spans="2:7" x14ac:dyDescent="0.2">
      <c r="B153" s="48" t="s">
        <v>23</v>
      </c>
      <c r="C153" s="90">
        <f t="shared" si="8"/>
        <v>0.87842297178444717</v>
      </c>
      <c r="D153" s="82">
        <f t="shared" si="9"/>
        <v>0.87842297178444717</v>
      </c>
      <c r="E153" s="73">
        <f t="shared" si="10"/>
        <v>0.87842297178444717</v>
      </c>
    </row>
    <row r="154" spans="2:7" x14ac:dyDescent="0.2">
      <c r="B154" s="48" t="s">
        <v>1</v>
      </c>
      <c r="C154" s="90">
        <f t="shared" si="8"/>
        <v>1.1430911079138246</v>
      </c>
      <c r="D154" s="82">
        <f t="shared" si="9"/>
        <v>1.1430911079138246</v>
      </c>
      <c r="E154" s="73">
        <f t="shared" si="10"/>
        <v>1.1430911079138246</v>
      </c>
    </row>
    <row r="155" spans="2:7" ht="13.5" thickBot="1" x14ac:dyDescent="0.25">
      <c r="B155" s="49" t="s">
        <v>2</v>
      </c>
      <c r="C155" s="91">
        <f t="shared" si="8"/>
        <v>1.2109612436043404</v>
      </c>
      <c r="D155" s="83">
        <f t="shared" si="9"/>
        <v>1.2109612436043404</v>
      </c>
      <c r="E155" s="74">
        <f t="shared" si="10"/>
        <v>1.2109612436043404</v>
      </c>
    </row>
    <row r="157" spans="2:7" x14ac:dyDescent="0.2">
      <c r="B157" s="2" t="s">
        <v>49</v>
      </c>
    </row>
    <row r="158" spans="2:7" ht="31.5" customHeight="1" x14ac:dyDescent="0.2">
      <c r="B158" s="155" t="s">
        <v>51</v>
      </c>
      <c r="C158" s="156"/>
      <c r="D158" s="156"/>
      <c r="E158" s="156"/>
      <c r="F158" s="156"/>
      <c r="G158" s="156"/>
    </row>
    <row r="161" spans="2:28" x14ac:dyDescent="0.2">
      <c r="B161" s="2" t="s">
        <v>50</v>
      </c>
    </row>
    <row r="162" spans="2:28" x14ac:dyDescent="0.2">
      <c r="B162" s="6" t="s">
        <v>52</v>
      </c>
    </row>
    <row r="163" spans="2:28" ht="45" customHeight="1" x14ac:dyDescent="0.2">
      <c r="B163" s="155" t="s">
        <v>53</v>
      </c>
      <c r="C163" s="156"/>
      <c r="D163" s="156"/>
      <c r="E163" s="156"/>
      <c r="F163" s="156"/>
      <c r="G163" s="156"/>
      <c r="H163" s="155"/>
      <c r="I163" s="156"/>
      <c r="J163" s="156"/>
    </row>
    <row r="164" spans="2:28" x14ac:dyDescent="0.2">
      <c r="B164" s="6"/>
    </row>
    <row r="165" spans="2:28" x14ac:dyDescent="0.2">
      <c r="B165" s="6" t="s">
        <v>54</v>
      </c>
    </row>
    <row r="166" spans="2:28" x14ac:dyDescent="0.2">
      <c r="B166" s="6"/>
    </row>
    <row r="167" spans="2:28" s="11" customFormat="1" ht="21.75" customHeight="1" thickBot="1" x14ac:dyDescent="0.3">
      <c r="C167" s="23" t="s">
        <v>55</v>
      </c>
      <c r="D167" s="159" t="s">
        <v>56</v>
      </c>
      <c r="E167" s="160"/>
    </row>
    <row r="168" spans="2:28" s="33" customFormat="1" ht="39" customHeight="1" x14ac:dyDescent="0.25">
      <c r="B168" s="93" t="s">
        <v>62</v>
      </c>
      <c r="C168" s="140" t="s">
        <v>81</v>
      </c>
      <c r="D168" s="140" t="s">
        <v>57</v>
      </c>
      <c r="E168" s="144" t="s">
        <v>58</v>
      </c>
      <c r="F168" s="32" t="s">
        <v>80</v>
      </c>
    </row>
    <row r="169" spans="2:28" x14ac:dyDescent="0.2">
      <c r="B169" s="76" t="s">
        <v>5</v>
      </c>
      <c r="C169" s="141">
        <f>AVERAGE($C$144:$C$146)</f>
        <v>1.457189601060058</v>
      </c>
      <c r="D169" s="145">
        <f>MIN($C$144:$C$146)</f>
        <v>1.2277353765041183</v>
      </c>
      <c r="E169" s="146">
        <f>MAX($C$144:$C$146)</f>
        <v>1.6168580124356102</v>
      </c>
      <c r="F169" s="77">
        <v>1.617</v>
      </c>
      <c r="L169" s="151" t="s">
        <v>82</v>
      </c>
      <c r="M169" s="151" t="s">
        <v>83</v>
      </c>
      <c r="N169" s="151" t="s">
        <v>84</v>
      </c>
    </row>
    <row r="170" spans="2:28" x14ac:dyDescent="0.2">
      <c r="B170" s="78" t="s">
        <v>6</v>
      </c>
      <c r="C170" s="142">
        <f>AVERAGE($C$147:$C$149)</f>
        <v>0.74185729801847033</v>
      </c>
      <c r="D170" s="147">
        <f>MIN($C$147:$C$149)</f>
        <v>0.71230335359064789</v>
      </c>
      <c r="E170" s="148">
        <f>MAX($C$147:$C$149)</f>
        <v>0.76482750806792654</v>
      </c>
      <c r="F170" s="79">
        <v>0.751</v>
      </c>
      <c r="L170" s="23">
        <v>1</v>
      </c>
      <c r="M170" s="23" t="s">
        <v>85</v>
      </c>
      <c r="N170" s="152" t="s">
        <v>87</v>
      </c>
    </row>
    <row r="171" spans="2:28" x14ac:dyDescent="0.2">
      <c r="B171" s="78" t="s">
        <v>7</v>
      </c>
      <c r="C171" s="142">
        <f>AVERAGE($C$150:$C$152)</f>
        <v>0.78542539350388862</v>
      </c>
      <c r="D171" s="147">
        <f>MIN($C$150:$C$152)</f>
        <v>0.65698429191276042</v>
      </c>
      <c r="E171" s="148">
        <f>MAX($C$150:$C$152)</f>
        <v>0.9821112657172919</v>
      </c>
      <c r="F171" s="79">
        <v>0.71399999999999997</v>
      </c>
      <c r="L171" s="23">
        <v>2</v>
      </c>
      <c r="M171" s="23" t="s">
        <v>86</v>
      </c>
      <c r="N171" s="152" t="s">
        <v>88</v>
      </c>
    </row>
    <row r="172" spans="2:28" ht="13.5" thickBot="1" x14ac:dyDescent="0.25">
      <c r="B172" s="80" t="s">
        <v>4</v>
      </c>
      <c r="C172" s="143">
        <f>AVERAGE($C$153:$C$155)</f>
        <v>1.0774917744342041</v>
      </c>
      <c r="D172" s="149">
        <f>MIN($C$153:$C$155)</f>
        <v>0.87842297178444717</v>
      </c>
      <c r="E172" s="150">
        <f>MAX($C$153:$C$155)</f>
        <v>1.2109612436043404</v>
      </c>
      <c r="F172" s="81">
        <v>1.2110000000000001</v>
      </c>
    </row>
    <row r="173" spans="2:28" x14ac:dyDescent="0.2">
      <c r="C173" s="10"/>
      <c r="L173" s="3">
        <f>MATCH(B177,Tabela1[ID1],0)</f>
        <v>2</v>
      </c>
    </row>
    <row r="174" spans="2:28" ht="15" x14ac:dyDescent="0.25">
      <c r="T174" s="1"/>
      <c r="U174" s="27"/>
      <c r="Z174"/>
      <c r="AA174"/>
      <c r="AB174"/>
    </row>
    <row r="175" spans="2:28" ht="15" x14ac:dyDescent="0.25">
      <c r="B175" s="6" t="s">
        <v>89</v>
      </c>
      <c r="C175" s="10"/>
      <c r="Z175"/>
      <c r="AA175"/>
      <c r="AB175"/>
    </row>
    <row r="176" spans="2:28" ht="15" x14ac:dyDescent="0.25">
      <c r="C176" s="10"/>
      <c r="Z176"/>
      <c r="AA176"/>
      <c r="AB176"/>
    </row>
    <row r="177" spans="2:40" ht="15" x14ac:dyDescent="0.25">
      <c r="B177" s="153" t="s">
        <v>86</v>
      </c>
      <c r="C177" s="154" t="str">
        <f>VLOOKUP(MATCH(B177,Tabela1[ID1],0),Tabela1[],3)</f>
        <v>Minimum &lt;=seasonal factor &lt;= maximum</v>
      </c>
      <c r="Z177"/>
      <c r="AA177"/>
      <c r="AB177"/>
    </row>
    <row r="178" spans="2:40" ht="15" x14ac:dyDescent="0.25">
      <c r="Z178"/>
      <c r="AA178"/>
      <c r="AB178"/>
    </row>
    <row r="179" spans="2:40" x14ac:dyDescent="0.2">
      <c r="B179" s="2" t="s">
        <v>59</v>
      </c>
      <c r="C179" s="10"/>
    </row>
    <row r="180" spans="2:40" x14ac:dyDescent="0.2">
      <c r="B180" s="6" t="s">
        <v>60</v>
      </c>
      <c r="C180" s="10"/>
    </row>
    <row r="181" spans="2:40" ht="13.5" thickBot="1" x14ac:dyDescent="0.25"/>
    <row r="182" spans="2:40" ht="19.5" customHeight="1" x14ac:dyDescent="0.25">
      <c r="B182" s="28"/>
      <c r="C182" s="26"/>
      <c r="D182" s="161" t="s">
        <v>38</v>
      </c>
      <c r="E182" s="162"/>
      <c r="F182" s="162"/>
      <c r="G182" s="163"/>
      <c r="AB182"/>
      <c r="AC182"/>
      <c r="AD182"/>
      <c r="AE182"/>
      <c r="AF182"/>
      <c r="AG182"/>
      <c r="AH182"/>
      <c r="AI182"/>
      <c r="AJ182"/>
      <c r="AK182"/>
      <c r="AL182"/>
      <c r="AM182"/>
      <c r="AN182"/>
    </row>
    <row r="183" spans="2:40" ht="42.75" customHeight="1" x14ac:dyDescent="0.25">
      <c r="B183" s="44" t="s">
        <v>29</v>
      </c>
      <c r="C183" s="43" t="str">
        <f>C44</f>
        <v>Forecasted average hourly gas  flow in 2021 
[kWh]</v>
      </c>
      <c r="D183" s="43" t="s">
        <v>61</v>
      </c>
      <c r="E183" s="45" t="s">
        <v>70</v>
      </c>
      <c r="F183" s="43" t="s">
        <v>71</v>
      </c>
      <c r="G183" s="46" t="s">
        <v>43</v>
      </c>
      <c r="AB183"/>
      <c r="AC183"/>
      <c r="AD183"/>
      <c r="AE183"/>
      <c r="AF183"/>
      <c r="AG183"/>
      <c r="AH183"/>
      <c r="AI183"/>
      <c r="AJ183"/>
      <c r="AK183"/>
      <c r="AL183"/>
      <c r="AM183"/>
      <c r="AN183"/>
    </row>
    <row r="184" spans="2:40" ht="15" x14ac:dyDescent="0.25">
      <c r="B184" s="127" t="s">
        <v>15</v>
      </c>
      <c r="C184" s="129">
        <f t="shared" ref="C184:C195" si="11">ROUND(C45,3)</f>
        <v>2212736.0419999999</v>
      </c>
      <c r="D184" s="128">
        <f>IF($L$173=1,ROUND($C$169,3),$F$169)</f>
        <v>1.617</v>
      </c>
      <c r="E184" s="84">
        <f t="shared" ref="E184:G195" si="12">ROUND(C144,3)</f>
        <v>1.617</v>
      </c>
      <c r="F184" s="84">
        <f t="shared" si="12"/>
        <v>1.617</v>
      </c>
      <c r="G184" s="72">
        <f t="shared" si="12"/>
        <v>1.617</v>
      </c>
      <c r="I184" s="20"/>
      <c r="L184" s="41"/>
      <c r="M184" s="41"/>
      <c r="N184" s="41"/>
      <c r="O184" s="41"/>
      <c r="AB184"/>
      <c r="AC184"/>
      <c r="AD184"/>
      <c r="AE184"/>
      <c r="AF184"/>
      <c r="AG184"/>
      <c r="AH184"/>
      <c r="AI184"/>
      <c r="AJ184"/>
      <c r="AK184"/>
      <c r="AL184"/>
      <c r="AM184"/>
      <c r="AN184"/>
    </row>
    <row r="185" spans="2:40" ht="15" x14ac:dyDescent="0.25">
      <c r="B185" s="125" t="s">
        <v>16</v>
      </c>
      <c r="C185" s="130">
        <f t="shared" si="11"/>
        <v>2129951.514</v>
      </c>
      <c r="D185" s="126">
        <f t="shared" ref="D185:D186" si="13">IF($L$173=1,ROUND($C$169,3),$F$169)</f>
        <v>1.617</v>
      </c>
      <c r="E185" s="82">
        <f t="shared" si="12"/>
        <v>1.5269999999999999</v>
      </c>
      <c r="F185" s="82">
        <f t="shared" si="12"/>
        <v>1.5269999999999999</v>
      </c>
      <c r="G185" s="73">
        <f t="shared" si="12"/>
        <v>1.5269999999999999</v>
      </c>
      <c r="I185" s="20"/>
      <c r="L185" s="41"/>
      <c r="M185" s="41"/>
      <c r="N185" s="41"/>
      <c r="O185" s="41"/>
      <c r="AB185"/>
      <c r="AC185"/>
      <c r="AD185"/>
      <c r="AE185"/>
      <c r="AF185"/>
      <c r="AG185"/>
      <c r="AH185"/>
      <c r="AI185"/>
      <c r="AJ185"/>
      <c r="AK185"/>
      <c r="AL185"/>
      <c r="AM185"/>
      <c r="AN185"/>
    </row>
    <row r="186" spans="2:40" ht="15" x14ac:dyDescent="0.25">
      <c r="B186" s="125" t="s">
        <v>17</v>
      </c>
      <c r="C186" s="130">
        <f t="shared" si="11"/>
        <v>1841697.0859999999</v>
      </c>
      <c r="D186" s="126">
        <f t="shared" si="13"/>
        <v>1.617</v>
      </c>
      <c r="E186" s="82">
        <f t="shared" si="12"/>
        <v>1.228</v>
      </c>
      <c r="F186" s="82">
        <f t="shared" si="12"/>
        <v>1.228</v>
      </c>
      <c r="G186" s="73">
        <f t="shared" si="12"/>
        <v>1.228</v>
      </c>
      <c r="I186" s="20"/>
      <c r="L186" s="41"/>
      <c r="M186" s="41"/>
      <c r="N186" s="41"/>
      <c r="O186" s="41"/>
      <c r="Z186"/>
      <c r="AA186"/>
      <c r="AB186"/>
      <c r="AC186"/>
      <c r="AD186"/>
      <c r="AE186"/>
      <c r="AF186"/>
      <c r="AG186"/>
      <c r="AH186"/>
      <c r="AI186"/>
      <c r="AJ186"/>
      <c r="AK186"/>
      <c r="AL186"/>
      <c r="AM186"/>
      <c r="AN186"/>
    </row>
    <row r="187" spans="2:40" ht="15" x14ac:dyDescent="0.25">
      <c r="B187" s="117" t="s">
        <v>18</v>
      </c>
      <c r="C187" s="131">
        <f t="shared" si="11"/>
        <v>1343354.6640000001</v>
      </c>
      <c r="D187" s="118">
        <f>IF($L$173=1,ROUND($C$170,3),$F$170)</f>
        <v>0.751</v>
      </c>
      <c r="E187" s="119">
        <f t="shared" si="12"/>
        <v>0.76500000000000001</v>
      </c>
      <c r="F187" s="119">
        <f t="shared" si="12"/>
        <v>0.76500000000000001</v>
      </c>
      <c r="G187" s="120">
        <f t="shared" si="12"/>
        <v>0.76500000000000001</v>
      </c>
      <c r="I187" s="20"/>
      <c r="L187" s="41"/>
      <c r="M187" s="41"/>
      <c r="N187" s="41"/>
      <c r="O187" s="41"/>
      <c r="Z187"/>
      <c r="AA187"/>
      <c r="AB187"/>
      <c r="AC187"/>
      <c r="AD187"/>
      <c r="AE187"/>
      <c r="AF187"/>
      <c r="AG187"/>
      <c r="AH187"/>
      <c r="AI187"/>
      <c r="AJ187"/>
    </row>
    <row r="188" spans="2:40" ht="15" x14ac:dyDescent="0.25">
      <c r="B188" s="117" t="s">
        <v>19</v>
      </c>
      <c r="C188" s="131">
        <f t="shared" si="11"/>
        <v>1324097.8500000001</v>
      </c>
      <c r="D188" s="118">
        <f t="shared" ref="D188:D189" si="14">IF($L$173=1,ROUND($C$170,3),$F$170)</f>
        <v>0.751</v>
      </c>
      <c r="E188" s="119">
        <f t="shared" si="12"/>
        <v>0.748</v>
      </c>
      <c r="F188" s="119">
        <f t="shared" si="12"/>
        <v>0.748</v>
      </c>
      <c r="G188" s="120">
        <f t="shared" si="12"/>
        <v>0.748</v>
      </c>
      <c r="I188" s="20"/>
      <c r="L188" s="41"/>
      <c r="M188" s="41"/>
      <c r="N188" s="41"/>
      <c r="O188" s="41"/>
      <c r="Z188"/>
      <c r="AA188"/>
      <c r="AB188"/>
      <c r="AC188"/>
      <c r="AD188"/>
      <c r="AE188"/>
      <c r="AF188"/>
      <c r="AG188"/>
    </row>
    <row r="189" spans="2:40" ht="15" x14ac:dyDescent="0.25">
      <c r="B189" s="117" t="s">
        <v>20</v>
      </c>
      <c r="C189" s="131">
        <f t="shared" si="11"/>
        <v>1281125.514</v>
      </c>
      <c r="D189" s="118">
        <f t="shared" si="14"/>
        <v>0.751</v>
      </c>
      <c r="E189" s="119">
        <f t="shared" si="12"/>
        <v>0.71199999999999997</v>
      </c>
      <c r="F189" s="119">
        <f t="shared" si="12"/>
        <v>0.71199999999999997</v>
      </c>
      <c r="G189" s="120">
        <f t="shared" si="12"/>
        <v>0.71199999999999997</v>
      </c>
      <c r="I189" s="20"/>
      <c r="L189" s="41"/>
      <c r="M189" s="41"/>
      <c r="N189" s="41"/>
      <c r="O189" s="41"/>
      <c r="Z189"/>
      <c r="AA189"/>
      <c r="AB189"/>
      <c r="AC189"/>
      <c r="AD189"/>
      <c r="AE189"/>
    </row>
    <row r="190" spans="2:40" ht="15" x14ac:dyDescent="0.25">
      <c r="B190" s="125" t="s">
        <v>21</v>
      </c>
      <c r="C190" s="130">
        <f t="shared" si="11"/>
        <v>1213905.8700000001</v>
      </c>
      <c r="D190" s="126">
        <f>IF($L$173=1,ROUND($C$171,3),$F$171)</f>
        <v>0.71399999999999997</v>
      </c>
      <c r="E190" s="82">
        <f t="shared" si="12"/>
        <v>0.65700000000000003</v>
      </c>
      <c r="F190" s="82">
        <f t="shared" si="12"/>
        <v>0.65700000000000003</v>
      </c>
      <c r="G190" s="73">
        <f t="shared" si="12"/>
        <v>0.65700000000000003</v>
      </c>
      <c r="I190" s="20"/>
      <c r="L190" s="41"/>
      <c r="M190" s="41"/>
      <c r="N190" s="41"/>
      <c r="O190" s="41"/>
      <c r="Y190"/>
      <c r="Z190"/>
      <c r="AA190"/>
      <c r="AB190"/>
      <c r="AC190"/>
      <c r="AD190"/>
      <c r="AE190"/>
    </row>
    <row r="191" spans="2:40" ht="15" x14ac:dyDescent="0.25">
      <c r="B191" s="125" t="s">
        <v>22</v>
      </c>
      <c r="C191" s="130">
        <f t="shared" si="11"/>
        <v>1587043.4469999999</v>
      </c>
      <c r="D191" s="126">
        <f t="shared" ref="D191:D192" si="15">IF($L$173=1,ROUND($C$171,3),$F$171)</f>
        <v>0.71399999999999997</v>
      </c>
      <c r="E191" s="82">
        <f t="shared" si="12"/>
        <v>0.98199999999999998</v>
      </c>
      <c r="F191" s="82">
        <f t="shared" si="12"/>
        <v>0.98199999999999998</v>
      </c>
      <c r="G191" s="73">
        <f t="shared" si="12"/>
        <v>0.98199999999999998</v>
      </c>
      <c r="I191" s="20"/>
      <c r="L191" s="41"/>
      <c r="M191" s="41"/>
      <c r="N191" s="41"/>
      <c r="O191" s="41"/>
      <c r="Y191"/>
      <c r="Z191"/>
      <c r="AA191"/>
      <c r="AB191"/>
      <c r="AC191"/>
      <c r="AD191"/>
      <c r="AE191"/>
    </row>
    <row r="192" spans="2:40" ht="15" x14ac:dyDescent="0.25">
      <c r="B192" s="125" t="s">
        <v>0</v>
      </c>
      <c r="C192" s="130">
        <f t="shared" si="11"/>
        <v>1286966.925</v>
      </c>
      <c r="D192" s="126">
        <f t="shared" si="15"/>
        <v>0.71399999999999997</v>
      </c>
      <c r="E192" s="82">
        <f t="shared" si="12"/>
        <v>0.71699999999999997</v>
      </c>
      <c r="F192" s="82">
        <f t="shared" si="12"/>
        <v>0.71699999999999997</v>
      </c>
      <c r="G192" s="73">
        <f t="shared" si="12"/>
        <v>0.71699999999999997</v>
      </c>
      <c r="I192" s="20"/>
      <c r="L192" s="41"/>
      <c r="M192" s="41"/>
      <c r="N192" s="41"/>
      <c r="O192" s="41"/>
      <c r="Y192"/>
      <c r="Z192"/>
      <c r="AA192"/>
      <c r="AB192"/>
      <c r="AC192"/>
      <c r="AD192"/>
    </row>
    <row r="193" spans="2:30" ht="15" x14ac:dyDescent="0.25">
      <c r="B193" s="117" t="s">
        <v>23</v>
      </c>
      <c r="C193" s="131">
        <f t="shared" si="11"/>
        <v>1473276.101</v>
      </c>
      <c r="D193" s="118">
        <f>IF($L$173=1,ROUND($C$172,3),$F$172)</f>
        <v>1.2110000000000001</v>
      </c>
      <c r="E193" s="119">
        <f t="shared" si="12"/>
        <v>0.878</v>
      </c>
      <c r="F193" s="119">
        <f t="shared" si="12"/>
        <v>0.878</v>
      </c>
      <c r="G193" s="120">
        <f t="shared" si="12"/>
        <v>0.878</v>
      </c>
      <c r="I193" s="20"/>
      <c r="L193" s="41"/>
      <c r="M193" s="41"/>
      <c r="N193" s="41"/>
      <c r="O193" s="41"/>
      <c r="Y193"/>
      <c r="Z193"/>
      <c r="AA193"/>
      <c r="AB193"/>
      <c r="AC193"/>
      <c r="AD193"/>
    </row>
    <row r="194" spans="2:30" ht="15" x14ac:dyDescent="0.25">
      <c r="B194" s="117" t="s">
        <v>1</v>
      </c>
      <c r="C194" s="131">
        <f t="shared" si="11"/>
        <v>1756044.7749999999</v>
      </c>
      <c r="D194" s="118">
        <f t="shared" ref="D194:D195" si="16">IF($L$173=1,ROUND($C$172,3),$F$172)</f>
        <v>1.2110000000000001</v>
      </c>
      <c r="E194" s="119">
        <f t="shared" si="12"/>
        <v>1.143</v>
      </c>
      <c r="F194" s="119">
        <f t="shared" si="12"/>
        <v>1.143</v>
      </c>
      <c r="G194" s="120">
        <f t="shared" si="12"/>
        <v>1.143</v>
      </c>
      <c r="I194" s="20"/>
      <c r="L194" s="41"/>
      <c r="M194" s="41"/>
      <c r="N194" s="41"/>
      <c r="O194" s="41"/>
      <c r="Y194"/>
      <c r="Z194"/>
      <c r="AA194"/>
      <c r="AB194"/>
      <c r="AC194"/>
      <c r="AD194"/>
    </row>
    <row r="195" spans="2:30" ht="15.75" thickBot="1" x14ac:dyDescent="0.3">
      <c r="B195" s="121" t="s">
        <v>2</v>
      </c>
      <c r="C195" s="132">
        <f t="shared" si="11"/>
        <v>1824883.665</v>
      </c>
      <c r="D195" s="122">
        <f t="shared" si="16"/>
        <v>1.2110000000000001</v>
      </c>
      <c r="E195" s="123">
        <f t="shared" si="12"/>
        <v>1.2110000000000001</v>
      </c>
      <c r="F195" s="123">
        <f t="shared" si="12"/>
        <v>1.2110000000000001</v>
      </c>
      <c r="G195" s="124">
        <f t="shared" si="12"/>
        <v>1.2110000000000001</v>
      </c>
      <c r="I195" s="20"/>
      <c r="L195" s="41"/>
      <c r="M195" s="41"/>
      <c r="N195" s="41"/>
      <c r="O195" s="41"/>
      <c r="Y195"/>
      <c r="Z195"/>
      <c r="AA195"/>
      <c r="AB195"/>
      <c r="AC195"/>
      <c r="AD195"/>
    </row>
    <row r="196" spans="2:30" ht="15" x14ac:dyDescent="0.25">
      <c r="Y196"/>
      <c r="Z196"/>
      <c r="AA196"/>
      <c r="AB196"/>
      <c r="AC196"/>
      <c r="AD196"/>
    </row>
    <row r="197" spans="2:30" ht="17.25" customHeight="1" x14ac:dyDescent="0.25">
      <c r="Z197"/>
      <c r="AA197"/>
      <c r="AB197"/>
    </row>
    <row r="198" spans="2:30" ht="15" x14ac:dyDescent="0.25">
      <c r="T198" s="1"/>
      <c r="U198" s="27"/>
      <c r="Z198"/>
      <c r="AA198"/>
      <c r="AB198"/>
    </row>
    <row r="199" spans="2:30" ht="15" x14ac:dyDescent="0.25">
      <c r="Z199"/>
      <c r="AA199"/>
      <c r="AB199"/>
    </row>
    <row r="200" spans="2:30" ht="15" x14ac:dyDescent="0.25">
      <c r="Z200"/>
      <c r="AA200"/>
      <c r="AB200"/>
    </row>
    <row r="201" spans="2:30" ht="15" x14ac:dyDescent="0.25">
      <c r="Z201"/>
      <c r="AA201"/>
      <c r="AB201"/>
    </row>
    <row r="202" spans="2:30" ht="15" x14ac:dyDescent="0.25">
      <c r="Z202"/>
      <c r="AA202"/>
      <c r="AB202"/>
    </row>
    <row r="203" spans="2:30" ht="15" x14ac:dyDescent="0.25">
      <c r="Z203"/>
      <c r="AA203"/>
      <c r="AB203"/>
    </row>
    <row r="204" spans="2:30" ht="15" x14ac:dyDescent="0.25">
      <c r="Z204"/>
      <c r="AA204"/>
      <c r="AB204"/>
    </row>
    <row r="205" spans="2:30" ht="15" x14ac:dyDescent="0.25">
      <c r="Z205"/>
      <c r="AA205"/>
    </row>
    <row r="206" spans="2:30" ht="15" x14ac:dyDescent="0.25">
      <c r="Z206"/>
      <c r="AA206"/>
    </row>
    <row r="207" spans="2:30" ht="15" x14ac:dyDescent="0.25">
      <c r="Z207"/>
      <c r="AA207"/>
    </row>
    <row r="208" spans="2:30" ht="15" x14ac:dyDescent="0.25">
      <c r="Z208"/>
      <c r="AA208"/>
    </row>
    <row r="209" spans="26:27" ht="15" x14ac:dyDescent="0.25">
      <c r="Z209"/>
      <c r="AA209"/>
    </row>
    <row r="210" spans="26:27" ht="15" x14ac:dyDescent="0.25">
      <c r="Z210"/>
      <c r="AA210"/>
    </row>
    <row r="211" spans="26:27" ht="15" x14ac:dyDescent="0.25">
      <c r="Z211"/>
      <c r="AA211"/>
    </row>
    <row r="212" spans="26:27" ht="15" x14ac:dyDescent="0.25">
      <c r="Z212"/>
      <c r="AA212"/>
    </row>
    <row r="213" spans="26:27" ht="15" x14ac:dyDescent="0.25">
      <c r="Z213"/>
      <c r="AA213"/>
    </row>
    <row r="214" spans="26:27" ht="15" x14ac:dyDescent="0.25">
      <c r="Z214"/>
      <c r="AA214"/>
    </row>
    <row r="215" spans="26:27" ht="15" x14ac:dyDescent="0.25">
      <c r="Z215"/>
      <c r="AA215"/>
    </row>
    <row r="216" spans="26:27" ht="15" x14ac:dyDescent="0.25">
      <c r="Z216"/>
      <c r="AA216"/>
    </row>
    <row r="217" spans="26:27" ht="15" x14ac:dyDescent="0.25">
      <c r="Z217"/>
      <c r="AA217"/>
    </row>
    <row r="218" spans="26:27" ht="15" x14ac:dyDescent="0.25">
      <c r="Z218"/>
      <c r="AA218"/>
    </row>
    <row r="219" spans="26:27" ht="15" x14ac:dyDescent="0.25">
      <c r="Z219"/>
      <c r="AA219"/>
    </row>
    <row r="220" spans="26:27" ht="15" x14ac:dyDescent="0.25">
      <c r="Z220"/>
      <c r="AA220"/>
    </row>
    <row r="221" spans="26:27" ht="15" x14ac:dyDescent="0.25">
      <c r="Z221"/>
      <c r="AA221"/>
    </row>
    <row r="222" spans="26:27" ht="15" x14ac:dyDescent="0.25">
      <c r="Z222"/>
      <c r="AA222"/>
    </row>
    <row r="223" spans="26:27" ht="15" x14ac:dyDescent="0.25">
      <c r="Z223"/>
      <c r="AA223"/>
    </row>
    <row r="224" spans="26:27" ht="15" x14ac:dyDescent="0.25">
      <c r="Z224"/>
      <c r="AA224"/>
    </row>
    <row r="225" spans="26:27" ht="15" x14ac:dyDescent="0.25">
      <c r="Z225"/>
      <c r="AA225"/>
    </row>
    <row r="226" spans="26:27" ht="15" x14ac:dyDescent="0.25">
      <c r="Z226"/>
      <c r="AA226"/>
    </row>
    <row r="227" spans="26:27" ht="15" x14ac:dyDescent="0.25">
      <c r="Z227"/>
      <c r="AA227"/>
    </row>
    <row r="228" spans="26:27" ht="15" x14ac:dyDescent="0.25">
      <c r="Z228"/>
      <c r="AA228"/>
    </row>
    <row r="229" spans="26:27" ht="15" x14ac:dyDescent="0.25">
      <c r="Z229"/>
      <c r="AA229"/>
    </row>
    <row r="230" spans="26:27" ht="15" x14ac:dyDescent="0.25">
      <c r="Z230"/>
      <c r="AA230"/>
    </row>
    <row r="231" spans="26:27" ht="15" x14ac:dyDescent="0.25">
      <c r="Z231"/>
      <c r="AA231"/>
    </row>
    <row r="232" spans="26:27" ht="15" x14ac:dyDescent="0.25">
      <c r="Z232"/>
      <c r="AA232"/>
    </row>
    <row r="233" spans="26:27" ht="15" x14ac:dyDescent="0.25">
      <c r="Z233"/>
      <c r="AA233"/>
    </row>
    <row r="234" spans="26:27" ht="15" x14ac:dyDescent="0.25">
      <c r="Z234"/>
      <c r="AA234"/>
    </row>
    <row r="235" spans="26:27" ht="15.75" customHeight="1" x14ac:dyDescent="0.2"/>
    <row r="236" spans="26:27" ht="15.75" customHeight="1" x14ac:dyDescent="0.2"/>
    <row r="237" spans="26:27" ht="15.75" customHeight="1" x14ac:dyDescent="0.2"/>
    <row r="238" spans="26:27" ht="15.75" customHeight="1" x14ac:dyDescent="0.2"/>
    <row r="239" spans="26:27" ht="15.75" customHeight="1" x14ac:dyDescent="0.2"/>
    <row r="240" spans="26:2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sheetData>
  <mergeCells count="31">
    <mergeCell ref="B3:F3"/>
    <mergeCell ref="B35:G35"/>
    <mergeCell ref="H35:J35"/>
    <mergeCell ref="H163:J163"/>
    <mergeCell ref="B42:G42"/>
    <mergeCell ref="H42:J42"/>
    <mergeCell ref="B60:G60"/>
    <mergeCell ref="H60:J60"/>
    <mergeCell ref="B79:G79"/>
    <mergeCell ref="H79:I79"/>
    <mergeCell ref="B96:G96"/>
    <mergeCell ref="H96:J96"/>
    <mergeCell ref="B113:G113"/>
    <mergeCell ref="H113:J113"/>
    <mergeCell ref="B133:G133"/>
    <mergeCell ref="H133:J133"/>
    <mergeCell ref="C19:G19"/>
    <mergeCell ref="B19:B20"/>
    <mergeCell ref="B4:F4"/>
    <mergeCell ref="B5:F5"/>
    <mergeCell ref="B137:G137"/>
    <mergeCell ref="C115:E115"/>
    <mergeCell ref="B39:G39"/>
    <mergeCell ref="H39:J39"/>
    <mergeCell ref="C142:E142"/>
    <mergeCell ref="D167:E167"/>
    <mergeCell ref="D182:G182"/>
    <mergeCell ref="B158:G158"/>
    <mergeCell ref="B163:G163"/>
    <mergeCell ref="B115:B116"/>
    <mergeCell ref="B142:B143"/>
  </mergeCells>
  <dataValidations count="1">
    <dataValidation type="list" allowBlank="1" showInputMessage="1" showErrorMessage="1" sqref="B177" xr:uid="{843C37A1-E0B4-44C7-9240-A9684E8E382C}">
      <formula1>"(i),(ii)"</formula1>
    </dataValidation>
  </dataValidations>
  <printOptions horizontalCentered="1"/>
  <pageMargins left="0.70866141732283472" right="0.39370078740157483" top="0.98425196850393704" bottom="0.59055118110236227" header="0.59055118110236227" footer="0.27559055118110237"/>
  <pageSetup paperSize="9" scale="60" fitToWidth="0" fitToHeight="0" orientation="portrait" r:id="rId1"/>
  <headerFooter scaleWithDoc="0">
    <oddHeader>&amp;L&amp;"Century Gothic,Navadno"&amp;7&amp;G&amp;R&amp;"Century Gothic,Navadno"&amp;7Consultation document 
Maribor, January 2021</oddHeader>
    <oddFooter>&amp;L&amp;"Century Gothic,Navadno"&amp;6Print date: &amp;D&amp;R&amp;"Century Gothic,Navadno"&amp;6&amp;A - &amp;P / &amp;N</oddFooter>
  </headerFooter>
  <rowBreaks count="3" manualBreakCount="3">
    <brk id="76" max="6" man="1"/>
    <brk id="156" max="6" man="1"/>
    <brk id="196" max="6" man="1"/>
  </rowBreaks>
  <ignoredErrors>
    <ignoredError sqref="C20:F20" numberStoredAsText="1"/>
  </ignoredErrors>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5 d 7 a 6 9 5 - 1 b 5 5 - 4 d d b - 9 d a d - 9 6 b 6 4 9 9 d 3 c 5 9 "   x m l n s = " h t t p : / / s c h e m a s . m i c r o s o f t . c o m / D a t a M a s h u p " > A A A A A B c D A A B Q S w M E F A A C A A g A 8 Q A 9 U g q M o 6 O n A A A A + Q A A A B I A H A B D b 2 5 m a W c v U G F j a 2 F n Z S 5 4 b W w g o h g A K K A U A A A A A A A A A A A A A A A A A A A A A A A A A A A A h Y / N C o J A G E V f R W b v / E l R 8 j k u W g U J g R B t h 3 H S I R 3 D G d N 3 a 9 E j 9 Q o J Z b V r e Q 9 n c e 7 j d o d 0 b O r g q j t n W p s g h i k K t F V t Y W y Z o N 6 f w h V K B e y l O s t S B 5 N s X T y 6 I k G V 9 5 e Y k G E Y 8 B D h t i s J p 5 S R Y 7 b L V a U b i T 6 y + S + H x j o v r d J I w O E V I z h e M r x g a 4 5 Z R B m Q m U N m 7 N f h U z K m Q H 4 g b P r a 9 5 0 W r g 7 z L Z B 5 A n n f E E 9 Q S w M E F A A C A A g A 8 Q A 9 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E A P V I o i k e 4 D g A A A B E A A A A T A B w A R m 9 y b X V s Y X M v U 2 V j d G l v b j E u b S C i G A A o o B Q A A A A A A A A A A A A A A A A A A A A A A A A A A A A r T k 0 u y c z P U w i G 0 I b W A F B L A Q I t A B Q A A g A I A P E A P V I K j K O j p w A A A P k A A A A S A A A A A A A A A A A A A A A A A A A A A A B D b 2 5 m a W c v U G F j a 2 F n Z S 5 4 b W x Q S w E C L Q A U A A I A C A D x A D 1 S D 8 r p q 6 Q A A A D p A A A A E w A A A A A A A A A A A A A A A A D z A A A A W 0 N v b n R l b n R f V H l w Z X N d L n h t b F B L A Q I t A B Q A A g A I A P E A P V I 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D a A A A A A Q A A A N C M n d 8 B F d E R j H o A w E / C l + s B A A A A Q S i 4 G G s f H k S / h K r V V R J X y g A A A A A C A A A A A A A D Z g A A w A A A A B A A A A D p K t 6 1 z I x 9 2 v b F K D c 6 3 k p a A A A A A A S A A A C g A A A A E A A A A C K 2 b / 1 H 6 u e w 6 t 1 P 8 P W F H X B Q A A A A 4 u G Y s 5 W G H L t x 2 W a L f S q F g M O w J s p h V j L R E d m q q S R G 0 e 0 t O M a Y L 7 K + E 5 N O x p B t A i A M s M S s / Y Y a J l 3 O M o F R y t L z E r j z 8 B c I g a 9 z i G F 3 m 9 q M a e w U A A A A W H L o E 7 s t X t U 2 o w y M L 0 Y Y L w K c x w Y = < / D a t a M a s h u p > 
</file>

<file path=customXml/itemProps1.xml><?xml version="1.0" encoding="utf-8"?>
<ds:datastoreItem xmlns:ds="http://schemas.openxmlformats.org/officeDocument/2006/customXml" ds:itemID="{6F175D77-1418-4CE0-B5F0-6D3699AFE6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3</vt:i4>
      </vt:variant>
    </vt:vector>
  </HeadingPairs>
  <TitlesOfParts>
    <vt:vector size="5" baseType="lpstr">
      <vt:lpstr>Explanatory notes</vt:lpstr>
      <vt:lpstr>Seasonal factors</vt:lpstr>
      <vt:lpstr>'Explanatory notes'!Področje_tiskanja</vt:lpstr>
      <vt:lpstr>'Seasonal factors'!Področje_tiskanja</vt:lpstr>
      <vt:lpstr>'Seasonal factors'!Tiskanje_naslovov</vt:lpstr>
    </vt:vector>
  </TitlesOfParts>
  <Company>Javna agencija RS za energijo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Aleksander TRUPEJ, udis.</dc:creator>
  <cp:lastModifiedBy>Agencija za energijo</cp:lastModifiedBy>
  <cp:lastPrinted>2020-04-03T08:40:07Z</cp:lastPrinted>
  <dcterms:created xsi:type="dcterms:W3CDTF">2018-07-20T08:14:57Z</dcterms:created>
  <dcterms:modified xsi:type="dcterms:W3CDTF">2021-01-28T23:08:54Z</dcterms:modified>
  <cp:contentStatus>Končni</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