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IB_TABLA\Statistics - Quarter Report\"/>
    </mc:Choice>
  </mc:AlternateContent>
  <xr:revisionPtr revIDLastSave="0" documentId="13_ncr:1_{03BD0913-8493-444D-BE00-863345D9E51A}" xr6:coauthVersionLast="47" xr6:coauthVersionMax="47" xr10:uidLastSave="{00000000-0000-0000-0000-000000000000}"/>
  <bookViews>
    <workbookView xWindow="-120" yWindow="-120" windowWidth="29040" windowHeight="15720" firstSheet="18" activeTab="27" xr2:uid="{E7689B50-EC4D-4ADE-BCEF-735179C0839C}"/>
  </bookViews>
  <sheets>
    <sheet name="SUM 2019" sheetId="2" r:id="rId1"/>
    <sheet name="Q1_2020" sheetId="3" r:id="rId2"/>
    <sheet name="Q2_2020" sheetId="4" r:id="rId3"/>
    <sheet name="Q3_2020" sheetId="5" r:id="rId4"/>
    <sheet name="Q4_2020" sheetId="6" r:id="rId5"/>
    <sheet name="SUM 2020" sheetId="7" r:id="rId6"/>
    <sheet name="Q1_2021" sheetId="8" r:id="rId7"/>
    <sheet name="Q2_2021" sheetId="9" r:id="rId8"/>
    <sheet name="Q3_2021" sheetId="10" r:id="rId9"/>
    <sheet name="Q4_2021" sheetId="11" r:id="rId10"/>
    <sheet name="SUM 2021" sheetId="12" r:id="rId11"/>
    <sheet name="Q1_2022" sheetId="13" r:id="rId12"/>
    <sheet name="Q2_2022" sheetId="15" r:id="rId13"/>
    <sheet name="Q3_2022" sheetId="16" r:id="rId14"/>
    <sheet name="Q4_2022" sheetId="17" r:id="rId15"/>
    <sheet name="SUM 2022" sheetId="18" r:id="rId16"/>
    <sheet name="Q1_2023" sheetId="19" r:id="rId17"/>
    <sheet name="Q2_2023" sheetId="20" r:id="rId18"/>
    <sheet name="Q3_2023" sheetId="21" r:id="rId19"/>
    <sheet name="Q4_2023" sheetId="22" r:id="rId20"/>
    <sheet name="SUM 2023" sheetId="23" r:id="rId21"/>
    <sheet name="Q1_2024" sheetId="24" r:id="rId22"/>
    <sheet name="Q2_2024" sheetId="25" r:id="rId23"/>
    <sheet name="Q3_2024" sheetId="26" r:id="rId24"/>
    <sheet name="Q4_2024" sheetId="27" r:id="rId25"/>
    <sheet name="SUM 2024" sheetId="28" r:id="rId26"/>
    <sheet name="Q1_2025" sheetId="29" r:id="rId27"/>
    <sheet name="Q2_2025" sheetId="30" r:id="rId28"/>
    <sheet name="Q3_2025" sheetId="31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1" l="1"/>
  <c r="F7" i="31"/>
  <c r="E7" i="31"/>
  <c r="D7" i="31"/>
  <c r="C7" i="31"/>
  <c r="B7" i="31"/>
  <c r="G7" i="30"/>
  <c r="F7" i="30"/>
  <c r="E7" i="30"/>
  <c r="D7" i="30"/>
  <c r="C7" i="30"/>
  <c r="B7" i="30"/>
  <c r="F3" i="28" l="1"/>
  <c r="F5" i="28"/>
  <c r="G7" i="29" l="1"/>
  <c r="F7" i="29"/>
  <c r="E7" i="29"/>
  <c r="D7" i="29"/>
  <c r="C7" i="29"/>
  <c r="B7" i="29"/>
  <c r="B4" i="28"/>
  <c r="C4" i="28"/>
  <c r="D4" i="28"/>
  <c r="E4" i="28"/>
  <c r="F4" i="28"/>
  <c r="G4" i="28"/>
  <c r="B5" i="28"/>
  <c r="C5" i="28"/>
  <c r="D5" i="28"/>
  <c r="E5" i="28"/>
  <c r="G5" i="28"/>
  <c r="B6" i="28"/>
  <c r="C6" i="28"/>
  <c r="D6" i="28"/>
  <c r="E6" i="28"/>
  <c r="F6" i="28"/>
  <c r="F7" i="28" s="1"/>
  <c r="G6" i="28"/>
  <c r="C3" i="28"/>
  <c r="D3" i="28"/>
  <c r="E3" i="28"/>
  <c r="G3" i="28"/>
  <c r="B3" i="28"/>
  <c r="G7" i="27"/>
  <c r="F7" i="27"/>
  <c r="E7" i="27"/>
  <c r="D7" i="27"/>
  <c r="C7" i="27"/>
  <c r="B7" i="27"/>
  <c r="G7" i="28" l="1"/>
  <c r="E7" i="28"/>
  <c r="B7" i="28"/>
  <c r="D7" i="28"/>
  <c r="C7" i="28"/>
  <c r="G7" i="26"/>
  <c r="F7" i="26"/>
  <c r="E7" i="26"/>
  <c r="D7" i="26"/>
  <c r="C7" i="26"/>
  <c r="B7" i="26"/>
  <c r="G7" i="25"/>
  <c r="F7" i="25"/>
  <c r="E7" i="25"/>
  <c r="D7" i="25"/>
  <c r="C7" i="25"/>
  <c r="B7" i="25"/>
  <c r="G6" i="23" l="1"/>
  <c r="G5" i="23"/>
  <c r="G4" i="23"/>
  <c r="G3" i="23"/>
  <c r="G6" i="22"/>
  <c r="G5" i="22"/>
  <c r="G6" i="21"/>
  <c r="G5" i="21"/>
  <c r="G3" i="21"/>
  <c r="G7" i="24" l="1"/>
  <c r="F7" i="24"/>
  <c r="E7" i="24"/>
  <c r="D7" i="24"/>
  <c r="C7" i="24"/>
  <c r="B7" i="24"/>
  <c r="B4" i="23" l="1"/>
  <c r="C4" i="23"/>
  <c r="D4" i="23"/>
  <c r="E4" i="23"/>
  <c r="F4" i="23"/>
  <c r="D5" i="23"/>
  <c r="E5" i="23"/>
  <c r="D6" i="23"/>
  <c r="E6" i="23"/>
  <c r="B3" i="23"/>
  <c r="G7" i="23"/>
  <c r="G7" i="22" l="1"/>
  <c r="F7" i="22"/>
  <c r="E7" i="22"/>
  <c r="D7" i="22"/>
  <c r="C7" i="22"/>
  <c r="B7" i="22"/>
  <c r="G7" i="21" l="1"/>
  <c r="D7" i="21"/>
  <c r="C7" i="21"/>
  <c r="F7" i="21"/>
  <c r="E7" i="21"/>
  <c r="B7" i="21"/>
  <c r="F6" i="20"/>
  <c r="F6" i="23" s="1"/>
  <c r="F5" i="20"/>
  <c r="F5" i="23" s="1"/>
  <c r="F3" i="20"/>
  <c r="F3" i="23" s="1"/>
  <c r="E3" i="20"/>
  <c r="E3" i="23" s="1"/>
  <c r="E7" i="23" s="1"/>
  <c r="D3" i="20"/>
  <c r="D3" i="23" s="1"/>
  <c r="D7" i="23" s="1"/>
  <c r="C6" i="20"/>
  <c r="C6" i="23" s="1"/>
  <c r="C5" i="20"/>
  <c r="C5" i="23" s="1"/>
  <c r="C3" i="20"/>
  <c r="C3" i="23" s="1"/>
  <c r="B6" i="20"/>
  <c r="B6" i="23" s="1"/>
  <c r="B5" i="20"/>
  <c r="B5" i="23" s="1"/>
  <c r="B7" i="23" s="1"/>
  <c r="C7" i="23" l="1"/>
  <c r="F7" i="23"/>
  <c r="G7" i="20"/>
  <c r="F7" i="20"/>
  <c r="E7" i="20"/>
  <c r="D7" i="20"/>
  <c r="C7" i="20"/>
  <c r="B7" i="20"/>
  <c r="G7" i="19" l="1"/>
  <c r="F7" i="19"/>
  <c r="E7" i="19"/>
  <c r="D7" i="19"/>
  <c r="C7" i="19"/>
  <c r="B7" i="19"/>
  <c r="B4" i="18" l="1"/>
  <c r="C4" i="18"/>
  <c r="D4" i="18"/>
  <c r="E4" i="18"/>
  <c r="F4" i="18"/>
  <c r="G4" i="18"/>
  <c r="B5" i="18"/>
  <c r="C5" i="18"/>
  <c r="D5" i="18"/>
  <c r="E5" i="18"/>
  <c r="F5" i="18"/>
  <c r="G5" i="18"/>
  <c r="B6" i="18"/>
  <c r="C6" i="18"/>
  <c r="D6" i="18"/>
  <c r="E6" i="18"/>
  <c r="F6" i="18"/>
  <c r="G6" i="18"/>
  <c r="G3" i="18"/>
  <c r="F3" i="18"/>
  <c r="E3" i="18"/>
  <c r="D3" i="18"/>
  <c r="D7" i="18" s="1"/>
  <c r="C3" i="18"/>
  <c r="B3" i="18"/>
  <c r="G7" i="17"/>
  <c r="F7" i="17"/>
  <c r="E7" i="17"/>
  <c r="D7" i="17"/>
  <c r="C7" i="17"/>
  <c r="B7" i="17"/>
  <c r="G7" i="16"/>
  <c r="F7" i="16"/>
  <c r="E7" i="16"/>
  <c r="D7" i="16"/>
  <c r="C7" i="16"/>
  <c r="B7" i="16"/>
  <c r="G7" i="15"/>
  <c r="F7" i="15"/>
  <c r="E7" i="15"/>
  <c r="D7" i="15"/>
  <c r="C7" i="15"/>
  <c r="B7" i="15"/>
  <c r="B7" i="18" l="1"/>
  <c r="C7" i="18"/>
  <c r="F7" i="18"/>
  <c r="G7" i="18"/>
  <c r="E7" i="18"/>
  <c r="G7" i="13"/>
  <c r="F7" i="13"/>
  <c r="E7" i="13"/>
  <c r="D7" i="13"/>
  <c r="C7" i="13"/>
  <c r="B7" i="13"/>
  <c r="G3" i="12"/>
  <c r="F3" i="12"/>
  <c r="E3" i="12"/>
  <c r="D3" i="12"/>
  <c r="C3" i="12"/>
  <c r="B3" i="12"/>
  <c r="G6" i="12" l="1"/>
  <c r="F6" i="12"/>
  <c r="C6" i="12"/>
  <c r="B6" i="12"/>
  <c r="E6" i="12"/>
  <c r="D6" i="12"/>
  <c r="G6" i="11"/>
  <c r="F6" i="11"/>
  <c r="E6" i="11"/>
  <c r="D6" i="11"/>
  <c r="C6" i="11"/>
  <c r="B6" i="11"/>
  <c r="G6" i="10"/>
  <c r="F6" i="10"/>
  <c r="E6" i="10"/>
  <c r="D6" i="10"/>
  <c r="C6" i="10"/>
  <c r="B6" i="10"/>
  <c r="G6" i="9"/>
  <c r="F6" i="9"/>
  <c r="E6" i="9"/>
  <c r="D6" i="9"/>
  <c r="C6" i="9"/>
  <c r="B6" i="9"/>
  <c r="G6" i="8" l="1"/>
  <c r="F6" i="8"/>
  <c r="E6" i="8"/>
  <c r="D6" i="8"/>
  <c r="C6" i="8"/>
  <c r="B6" i="8"/>
  <c r="C3" i="7"/>
  <c r="D3" i="7"/>
  <c r="D6" i="7" s="1"/>
  <c r="E3" i="7"/>
  <c r="E6" i="7" s="1"/>
  <c r="F3" i="7"/>
  <c r="G3" i="7"/>
  <c r="B3" i="7"/>
  <c r="B6" i="7" s="1"/>
  <c r="G6" i="7"/>
  <c r="F6" i="7"/>
  <c r="C6" i="7"/>
  <c r="G6" i="6"/>
  <c r="F6" i="6"/>
  <c r="E6" i="6"/>
  <c r="D6" i="6"/>
  <c r="C6" i="6"/>
  <c r="B6" i="6"/>
  <c r="G6" i="5"/>
  <c r="F6" i="5"/>
  <c r="E6" i="5"/>
  <c r="D6" i="5"/>
  <c r="C6" i="5"/>
  <c r="B6" i="5"/>
  <c r="G6" i="4"/>
  <c r="F6" i="4"/>
  <c r="E6" i="4"/>
  <c r="D6" i="4"/>
  <c r="C6" i="4"/>
  <c r="B6" i="4"/>
  <c r="G6" i="3"/>
  <c r="F6" i="3"/>
  <c r="E6" i="3"/>
  <c r="D6" i="3"/>
  <c r="C6" i="3"/>
  <c r="B6" i="3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<sst xmlns="http://schemas.openxmlformats.org/spreadsheetml/2006/main" count="366" uniqueCount="13">
  <si>
    <t>Electricity from Renewable Resources (RES-E)</t>
  </si>
  <si>
    <t>High-Efficiency Cogeneration (HEC)</t>
  </si>
  <si>
    <t>Issue</t>
  </si>
  <si>
    <t>Transfer</t>
  </si>
  <si>
    <t>Export</t>
  </si>
  <si>
    <t>Import</t>
  </si>
  <si>
    <t>Expire</t>
  </si>
  <si>
    <t>Electricity from Other Resources (non-RES-E)</t>
  </si>
  <si>
    <t>Cancelled</t>
  </si>
  <si>
    <t>EECS Guarantees of Origin (GOs)*</t>
  </si>
  <si>
    <t xml:space="preserve">*  Unit of GOs is 1 MWh </t>
  </si>
  <si>
    <t>Type of EECS GOs</t>
  </si>
  <si>
    <t>Electricity from Other Resources (nuclear)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</si>
</sst>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3" fillId="0" borderId="0" xfId="0" applyFont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6866-F1E5-46BB-BA61-BCA02F674A46}">
  <sheetPr>
    <tabColor rgb="FF92D050"/>
  </sheetPr>
  <dimension ref="A1:G9"/>
  <sheetViews>
    <sheetView workbookViewId="0">
      <selection activeCell="D12" sqref="D12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4" customHeight="1" x14ac:dyDescent="0.25">
      <c r="A3" s="1" t="s">
        <v>0</v>
      </c>
      <c r="B3" s="16">
        <v>3756425</v>
      </c>
      <c r="C3" s="17">
        <v>4725882</v>
      </c>
      <c r="D3" s="17">
        <v>3393753</v>
      </c>
      <c r="E3" s="17">
        <v>674616</v>
      </c>
      <c r="F3" s="17">
        <v>827395</v>
      </c>
      <c r="G3" s="18">
        <v>8281</v>
      </c>
    </row>
    <row r="4" spans="1:7" ht="23.2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2.5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2.5" customHeight="1" thickBot="1" x14ac:dyDescent="0.3">
      <c r="B6" s="25">
        <f t="shared" ref="B6:G6" si="0">SUM(B3:B5)</f>
        <v>3756425</v>
      </c>
      <c r="C6" s="25">
        <f t="shared" si="0"/>
        <v>4725882</v>
      </c>
      <c r="D6" s="25">
        <f t="shared" si="0"/>
        <v>3393753</v>
      </c>
      <c r="E6" s="25">
        <f t="shared" si="0"/>
        <v>674616</v>
      </c>
      <c r="F6" s="25">
        <f t="shared" si="0"/>
        <v>827395</v>
      </c>
      <c r="G6" s="26">
        <f t="shared" si="0"/>
        <v>8281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BB58-2FE7-4AA0-B813-6388639B5780}">
  <dimension ref="A1:G9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714450</v>
      </c>
      <c r="C3" s="17">
        <v>824618</v>
      </c>
      <c r="D3" s="17">
        <v>1571684</v>
      </c>
      <c r="E3" s="17">
        <v>546796</v>
      </c>
      <c r="F3" s="17">
        <v>18176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4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3.25" customHeight="1" thickBot="1" x14ac:dyDescent="0.3">
      <c r="B6" s="25">
        <f t="shared" ref="B6:G6" si="0">SUM(B3:B5)</f>
        <v>714450</v>
      </c>
      <c r="C6" s="25">
        <f t="shared" si="0"/>
        <v>824618</v>
      </c>
      <c r="D6" s="25">
        <f t="shared" si="0"/>
        <v>1571684</v>
      </c>
      <c r="E6" s="25">
        <f t="shared" si="0"/>
        <v>546796</v>
      </c>
      <c r="F6" s="25">
        <f t="shared" si="0"/>
        <v>18176</v>
      </c>
      <c r="G6" s="26">
        <f t="shared" si="0"/>
        <v>0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DCCD-D007-4A59-BAEB-26444D78DFCA}">
  <sheetPr>
    <tabColor rgb="FF92D050"/>
  </sheetPr>
  <dimension ref="A1:G9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30" t="s">
        <v>6</v>
      </c>
    </row>
    <row r="3" spans="1:7" ht="24" customHeight="1" x14ac:dyDescent="0.25">
      <c r="A3" s="1" t="s">
        <v>0</v>
      </c>
      <c r="B3" s="13">
        <f>Q1_2021!B3+Q2_2021!B3+Q3_2021!B3+Q4_2021!B3</f>
        <v>4477550</v>
      </c>
      <c r="C3" s="14">
        <f>Q1_2021!C3+Q2_2021!C3+Q3_2021!C3+Q4_2021!C3</f>
        <v>5049074</v>
      </c>
      <c r="D3" s="14">
        <f>Q1_2021!D3+Q2_2021!D3+Q3_2021!D3+Q4_2021!D3</f>
        <v>4157861</v>
      </c>
      <c r="E3" s="14">
        <f>Q1_2021!E3+Q2_2021!E3+Q3_2021!E3+Q4_2021!E3</f>
        <v>1549670</v>
      </c>
      <c r="F3" s="14">
        <f>Q1_2021!F3+Q2_2021!F3+Q3_2021!F3+Q4_2021!F3</f>
        <v>895117</v>
      </c>
      <c r="G3" s="15">
        <f>Q1_2021!G3+Q2_2021!G3+Q3_2021!G3+Q4_2021!G3</f>
        <v>5629</v>
      </c>
    </row>
    <row r="4" spans="1:7" ht="23.25" customHeight="1" x14ac:dyDescent="0.25">
      <c r="A4" s="2" t="s">
        <v>1</v>
      </c>
      <c r="B4" s="5">
        <v>0</v>
      </c>
      <c r="C4" s="6">
        <v>0</v>
      </c>
      <c r="D4" s="6">
        <v>0</v>
      </c>
      <c r="E4" s="6">
        <v>0</v>
      </c>
      <c r="F4" s="6">
        <v>0</v>
      </c>
      <c r="G4" s="7">
        <v>0</v>
      </c>
    </row>
    <row r="5" spans="1:7" ht="22.5" customHeight="1" thickBot="1" x14ac:dyDescent="0.3">
      <c r="A5" s="3" t="s">
        <v>7</v>
      </c>
      <c r="B5" s="8">
        <v>0</v>
      </c>
      <c r="C5" s="9">
        <v>0</v>
      </c>
      <c r="D5" s="9">
        <v>0</v>
      </c>
      <c r="E5" s="9">
        <v>0</v>
      </c>
      <c r="F5" s="9">
        <v>0</v>
      </c>
      <c r="G5" s="10">
        <v>0</v>
      </c>
    </row>
    <row r="6" spans="1:7" ht="22.5" customHeight="1" thickBot="1" x14ac:dyDescent="0.3">
      <c r="B6" s="11">
        <f t="shared" ref="B6:G6" si="0">SUM(B3:B5)</f>
        <v>4477550</v>
      </c>
      <c r="C6" s="11">
        <f t="shared" si="0"/>
        <v>5049074</v>
      </c>
      <c r="D6" s="11">
        <f t="shared" si="0"/>
        <v>4157861</v>
      </c>
      <c r="E6" s="11">
        <f t="shared" si="0"/>
        <v>1549670</v>
      </c>
      <c r="F6" s="11">
        <f t="shared" si="0"/>
        <v>895117</v>
      </c>
      <c r="G6" s="12">
        <f t="shared" si="0"/>
        <v>5629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9D1C5-2583-4AE8-9F10-8CCAC90CBCD8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628326</v>
      </c>
      <c r="C3" s="17">
        <v>1005399</v>
      </c>
      <c r="D3" s="17">
        <v>1254748</v>
      </c>
      <c r="E3" s="17">
        <v>829532</v>
      </c>
      <c r="F3" s="17">
        <v>1413539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975438</v>
      </c>
      <c r="C5" s="23">
        <v>975438</v>
      </c>
      <c r="D5" s="23">
        <v>0</v>
      </c>
      <c r="E5" s="23">
        <v>0</v>
      </c>
      <c r="F5" s="23">
        <v>0</v>
      </c>
      <c r="G5" s="24">
        <v>0</v>
      </c>
    </row>
    <row r="6" spans="1:7" ht="24" customHeight="1" thickBot="1" x14ac:dyDescent="0.3">
      <c r="A6" s="3" t="s">
        <v>7</v>
      </c>
      <c r="B6" s="22">
        <v>0</v>
      </c>
      <c r="C6" s="23">
        <v>0</v>
      </c>
      <c r="D6" s="23">
        <v>0</v>
      </c>
      <c r="E6" s="23">
        <v>0</v>
      </c>
      <c r="F6" s="23">
        <v>0</v>
      </c>
      <c r="G6" s="24">
        <v>0</v>
      </c>
    </row>
    <row r="7" spans="1:7" ht="23.25" customHeight="1" thickBot="1" x14ac:dyDescent="0.3">
      <c r="B7" s="25">
        <f t="shared" ref="B7:G7" si="0">SUM(B3:B6)</f>
        <v>1603764</v>
      </c>
      <c r="C7" s="25">
        <f t="shared" si="0"/>
        <v>1980837</v>
      </c>
      <c r="D7" s="25">
        <f t="shared" si="0"/>
        <v>1254748</v>
      </c>
      <c r="E7" s="25">
        <f t="shared" si="0"/>
        <v>829532</v>
      </c>
      <c r="F7" s="25">
        <f t="shared" si="0"/>
        <v>1413539</v>
      </c>
      <c r="G7" s="26">
        <f t="shared" si="0"/>
        <v>0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D56A-90DA-4BFF-A062-521A588C18B6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736342</v>
      </c>
      <c r="C3" s="17">
        <v>827655</v>
      </c>
      <c r="D3" s="17">
        <v>489035</v>
      </c>
      <c r="E3" s="17">
        <v>9205</v>
      </c>
      <c r="F3" s="17">
        <v>31622</v>
      </c>
      <c r="G3" s="18">
        <v>723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1514205</v>
      </c>
      <c r="C5" s="23">
        <v>1514205</v>
      </c>
      <c r="D5" s="23">
        <v>0</v>
      </c>
      <c r="E5" s="23">
        <v>0</v>
      </c>
      <c r="F5" s="23">
        <v>0</v>
      </c>
      <c r="G5" s="24">
        <v>0</v>
      </c>
    </row>
    <row r="6" spans="1:7" ht="24" customHeight="1" thickBot="1" x14ac:dyDescent="0.3">
      <c r="A6" s="3" t="s">
        <v>7</v>
      </c>
      <c r="B6" s="22">
        <v>806774</v>
      </c>
      <c r="C6" s="23">
        <v>806774</v>
      </c>
      <c r="D6" s="23">
        <v>0</v>
      </c>
      <c r="E6" s="23">
        <v>0</v>
      </c>
      <c r="F6" s="23">
        <v>0</v>
      </c>
      <c r="G6" s="24">
        <v>0</v>
      </c>
    </row>
    <row r="7" spans="1:7" ht="23.25" customHeight="1" thickBot="1" x14ac:dyDescent="0.3">
      <c r="B7" s="25">
        <f t="shared" ref="B7:G7" si="0">SUM(B3:B6)</f>
        <v>3057321</v>
      </c>
      <c r="C7" s="25">
        <f t="shared" si="0"/>
        <v>3148634</v>
      </c>
      <c r="D7" s="25">
        <f t="shared" si="0"/>
        <v>489035</v>
      </c>
      <c r="E7" s="25">
        <f t="shared" si="0"/>
        <v>9205</v>
      </c>
      <c r="F7" s="25">
        <f t="shared" si="0"/>
        <v>31622</v>
      </c>
      <c r="G7" s="26">
        <f t="shared" si="0"/>
        <v>723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244F-ED5E-4B6F-B913-D0A79C9250A1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652100</v>
      </c>
      <c r="C3" s="17">
        <v>701484</v>
      </c>
      <c r="D3" s="17">
        <v>585370</v>
      </c>
      <c r="E3" s="17">
        <v>950000</v>
      </c>
      <c r="F3" s="17">
        <v>22264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1457242</v>
      </c>
      <c r="C5" s="23">
        <v>1457242</v>
      </c>
      <c r="D5" s="23">
        <v>0</v>
      </c>
      <c r="E5" s="23">
        <v>0</v>
      </c>
      <c r="F5" s="23">
        <v>0</v>
      </c>
      <c r="G5" s="24">
        <v>0</v>
      </c>
    </row>
    <row r="6" spans="1:7" ht="24" customHeight="1" thickBot="1" x14ac:dyDescent="0.3">
      <c r="A6" s="3" t="s">
        <v>7</v>
      </c>
      <c r="B6" s="22">
        <v>740459</v>
      </c>
      <c r="C6" s="23">
        <v>740459</v>
      </c>
      <c r="D6" s="23">
        <v>0</v>
      </c>
      <c r="E6" s="23">
        <v>0</v>
      </c>
      <c r="F6" s="23">
        <v>0</v>
      </c>
      <c r="G6" s="24">
        <v>0</v>
      </c>
    </row>
    <row r="7" spans="1:7" ht="23.25" customHeight="1" thickBot="1" x14ac:dyDescent="0.3">
      <c r="B7" s="25">
        <f t="shared" ref="B7:G7" si="0">SUM(B3:B6)</f>
        <v>2849801</v>
      </c>
      <c r="C7" s="25">
        <f t="shared" si="0"/>
        <v>2899185</v>
      </c>
      <c r="D7" s="25">
        <f t="shared" si="0"/>
        <v>585370</v>
      </c>
      <c r="E7" s="25">
        <f t="shared" si="0"/>
        <v>950000</v>
      </c>
      <c r="F7" s="25">
        <f t="shared" si="0"/>
        <v>22264</v>
      </c>
      <c r="G7" s="26">
        <f t="shared" si="0"/>
        <v>0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9FD1-E28F-4E8B-BF5B-C43CD53FBC53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809056</v>
      </c>
      <c r="C3" s="17">
        <v>1031754</v>
      </c>
      <c r="D3" s="17">
        <v>1541397</v>
      </c>
      <c r="E3" s="17">
        <v>1151984</v>
      </c>
      <c r="F3" s="17">
        <v>530071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843893</v>
      </c>
      <c r="C5" s="23">
        <v>843893</v>
      </c>
      <c r="D5" s="23">
        <v>0</v>
      </c>
      <c r="E5" s="23">
        <v>0</v>
      </c>
      <c r="F5" s="23">
        <v>0</v>
      </c>
      <c r="G5" s="24">
        <v>0</v>
      </c>
    </row>
    <row r="6" spans="1:7" ht="24" customHeight="1" thickBot="1" x14ac:dyDescent="0.3">
      <c r="A6" s="3" t="s">
        <v>7</v>
      </c>
      <c r="B6" s="22">
        <v>294148</v>
      </c>
      <c r="C6" s="23">
        <v>294148</v>
      </c>
      <c r="D6" s="23">
        <v>0</v>
      </c>
      <c r="E6" s="23">
        <v>0</v>
      </c>
      <c r="F6" s="23">
        <v>0</v>
      </c>
      <c r="G6" s="24">
        <v>0</v>
      </c>
    </row>
    <row r="7" spans="1:7" ht="23.25" customHeight="1" thickBot="1" x14ac:dyDescent="0.3">
      <c r="B7" s="25">
        <f t="shared" ref="B7:G7" si="0">SUM(B3:B6)</f>
        <v>1947097</v>
      </c>
      <c r="C7" s="25">
        <f t="shared" si="0"/>
        <v>2169795</v>
      </c>
      <c r="D7" s="25">
        <f t="shared" si="0"/>
        <v>1541397</v>
      </c>
      <c r="E7" s="25">
        <f t="shared" si="0"/>
        <v>1151984</v>
      </c>
      <c r="F7" s="25">
        <f t="shared" si="0"/>
        <v>530071</v>
      </c>
      <c r="G7" s="26">
        <f t="shared" si="0"/>
        <v>0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23C5-D5EA-431F-A6FB-032F1C2E69C7}">
  <sheetPr>
    <tabColor rgb="FF92D050"/>
  </sheetPr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30" t="s">
        <v>6</v>
      </c>
    </row>
    <row r="3" spans="1:7" ht="24" customHeight="1" thickBot="1" x14ac:dyDescent="0.3">
      <c r="A3" s="1" t="s">
        <v>0</v>
      </c>
      <c r="B3" s="31">
        <f>Q1_2022!B3+Q2_2022!B3+Q3_2022!B3+Q4_2022!B3</f>
        <v>2825824</v>
      </c>
      <c r="C3" s="32">
        <f>Q1_2022!C3+Q2_2022!C3+Q3_2022!C3+Q4_2022!C3</f>
        <v>3566292</v>
      </c>
      <c r="D3" s="32">
        <f>Q1_2022!D3+Q2_2022!D3+Q3_2022!D3+Q4_2022!D3</f>
        <v>3870550</v>
      </c>
      <c r="E3" s="32">
        <f>Q1_2022!E3+Q2_2022!E3+Q3_2022!E3+Q4_2022!E3</f>
        <v>2940721</v>
      </c>
      <c r="F3" s="32">
        <f>Q1_2022!F3+Q2_2022!F3+Q3_2022!F3+Q4_2022!F3</f>
        <v>1997496</v>
      </c>
      <c r="G3" s="33">
        <f>Q1_2022!G3+Q2_2022!G3+Q3_2022!G3+Q4_2022!G3</f>
        <v>723</v>
      </c>
    </row>
    <row r="4" spans="1:7" ht="23.25" customHeight="1" thickBot="1" x14ac:dyDescent="0.3">
      <c r="A4" s="2" t="s">
        <v>1</v>
      </c>
      <c r="B4" s="31">
        <f>Q1_2022!B4+Q2_2022!B4+Q3_2022!B4+Q4_2022!B4</f>
        <v>0</v>
      </c>
      <c r="C4" s="32">
        <f>Q1_2022!C4+Q2_2022!C4+Q3_2022!C4+Q4_2022!C4</f>
        <v>0</v>
      </c>
      <c r="D4" s="32">
        <f>Q1_2022!D4+Q2_2022!D4+Q3_2022!D4+Q4_2022!D4</f>
        <v>0</v>
      </c>
      <c r="E4" s="32">
        <f>Q1_2022!E4+Q2_2022!E4+Q3_2022!E4+Q4_2022!E4</f>
        <v>0</v>
      </c>
      <c r="F4" s="32">
        <f>Q1_2022!F4+Q2_2022!F4+Q3_2022!F4+Q4_2022!F4</f>
        <v>0</v>
      </c>
      <c r="G4" s="33">
        <f>Q1_2022!G4+Q2_2022!G4+Q3_2022!G4+Q4_2022!G4</f>
        <v>0</v>
      </c>
    </row>
    <row r="5" spans="1:7" ht="23.25" customHeight="1" thickBot="1" x14ac:dyDescent="0.3">
      <c r="A5" s="3" t="s">
        <v>12</v>
      </c>
      <c r="B5" s="31">
        <f>Q1_2022!B5+Q2_2022!B5+Q3_2022!B5+Q4_2022!B5</f>
        <v>4790778</v>
      </c>
      <c r="C5" s="32">
        <f>Q1_2022!C5+Q2_2022!C5+Q3_2022!C5+Q4_2022!C5</f>
        <v>4790778</v>
      </c>
      <c r="D5" s="32">
        <f>Q1_2022!D5+Q2_2022!D5+Q3_2022!D5+Q4_2022!D5</f>
        <v>0</v>
      </c>
      <c r="E5" s="32">
        <f>Q1_2022!E5+Q2_2022!E5+Q3_2022!E5+Q4_2022!E5</f>
        <v>0</v>
      </c>
      <c r="F5" s="32">
        <f>Q1_2022!F5+Q2_2022!F5+Q3_2022!F5+Q4_2022!F5</f>
        <v>0</v>
      </c>
      <c r="G5" s="33">
        <f>Q1_2022!G5+Q2_2022!G5+Q3_2022!G5+Q4_2022!G5</f>
        <v>0</v>
      </c>
    </row>
    <row r="6" spans="1:7" ht="22.5" customHeight="1" thickBot="1" x14ac:dyDescent="0.3">
      <c r="A6" s="3" t="s">
        <v>7</v>
      </c>
      <c r="B6" s="31">
        <f>Q1_2022!B6+Q2_2022!B6+Q3_2022!B6+Q4_2022!B6</f>
        <v>1841381</v>
      </c>
      <c r="C6" s="32">
        <f>Q1_2022!C6+Q2_2022!C6+Q3_2022!C6+Q4_2022!C6</f>
        <v>1841381</v>
      </c>
      <c r="D6" s="32">
        <f>Q1_2022!D6+Q2_2022!D6+Q3_2022!D6+Q4_2022!D6</f>
        <v>0</v>
      </c>
      <c r="E6" s="32">
        <f>Q1_2022!E6+Q2_2022!E6+Q3_2022!E6+Q4_2022!E6</f>
        <v>0</v>
      </c>
      <c r="F6" s="32">
        <f>Q1_2022!F6+Q2_2022!F6+Q3_2022!F6+Q4_2022!F6</f>
        <v>0</v>
      </c>
      <c r="G6" s="33">
        <f>Q1_2022!G6+Q2_2022!G6+Q3_2022!G6+Q4_2022!G6</f>
        <v>0</v>
      </c>
    </row>
    <row r="7" spans="1:7" ht="22.5" customHeight="1" thickBot="1" x14ac:dyDescent="0.3">
      <c r="B7" s="34">
        <f t="shared" ref="B7:G7" si="0">SUM(B3:B6)</f>
        <v>9457983</v>
      </c>
      <c r="C7" s="34">
        <f t="shared" si="0"/>
        <v>10198451</v>
      </c>
      <c r="D7" s="34">
        <f t="shared" si="0"/>
        <v>3870550</v>
      </c>
      <c r="E7" s="34">
        <f t="shared" si="0"/>
        <v>2940721</v>
      </c>
      <c r="F7" s="34">
        <f t="shared" si="0"/>
        <v>1997496</v>
      </c>
      <c r="G7" s="35">
        <f t="shared" si="0"/>
        <v>723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9214-2F48-4C4C-8C8E-2C36984654CE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838638</v>
      </c>
      <c r="C3" s="17">
        <v>1078359</v>
      </c>
      <c r="D3" s="17">
        <v>945460</v>
      </c>
      <c r="E3" s="17">
        <v>247613</v>
      </c>
      <c r="F3" s="17">
        <v>1195767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1508179</v>
      </c>
      <c r="C5" s="23">
        <v>7379342</v>
      </c>
      <c r="D5" s="23">
        <v>150000</v>
      </c>
      <c r="E5" s="23">
        <v>166366</v>
      </c>
      <c r="F5" s="23">
        <v>2662294</v>
      </c>
      <c r="G5" s="24">
        <v>0</v>
      </c>
    </row>
    <row r="6" spans="1:7" ht="24" customHeight="1" thickBot="1" x14ac:dyDescent="0.3">
      <c r="A6" s="3" t="s">
        <v>7</v>
      </c>
      <c r="B6" s="22">
        <v>551879</v>
      </c>
      <c r="C6" s="23">
        <v>551879</v>
      </c>
      <c r="D6" s="23">
        <v>0</v>
      </c>
      <c r="E6" s="23">
        <v>97003</v>
      </c>
      <c r="F6" s="23">
        <v>62056</v>
      </c>
      <c r="G6" s="24">
        <v>0</v>
      </c>
    </row>
    <row r="7" spans="1:7" ht="23.25" customHeight="1" thickBot="1" x14ac:dyDescent="0.3">
      <c r="B7" s="25">
        <f t="shared" ref="B7:G7" si="0">SUM(B3:B6)</f>
        <v>2898696</v>
      </c>
      <c r="C7" s="25">
        <f t="shared" si="0"/>
        <v>9009580</v>
      </c>
      <c r="D7" s="25">
        <f t="shared" si="0"/>
        <v>1095460</v>
      </c>
      <c r="E7" s="25">
        <f t="shared" si="0"/>
        <v>510982</v>
      </c>
      <c r="F7" s="25">
        <f t="shared" si="0"/>
        <v>3920117</v>
      </c>
      <c r="G7" s="26">
        <f t="shared" si="0"/>
        <v>0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89E2-A065-4DCC-89C8-1BF9232B45AD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1049137</v>
      </c>
      <c r="C3" s="17">
        <f>291150+104+460+2529+317962+110+0+2461+512312+120+20000+2517</f>
        <v>1149725</v>
      </c>
      <c r="D3" s="17">
        <f>10000+1+157000+20200</f>
        <v>187201</v>
      </c>
      <c r="E3" s="17">
        <f>1+20000</f>
        <v>20001</v>
      </c>
      <c r="F3" s="17">
        <f>7692+6717+11803</f>
        <v>26212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f>518400+501668+516499</f>
        <v>1536567</v>
      </c>
      <c r="C5" s="23">
        <f>518400+521668+516499</f>
        <v>1556567</v>
      </c>
      <c r="D5" s="23">
        <v>1</v>
      </c>
      <c r="E5" s="23">
        <v>0</v>
      </c>
      <c r="F5" s="23">
        <f>9249</f>
        <v>9249</v>
      </c>
      <c r="G5" s="24">
        <v>0</v>
      </c>
    </row>
    <row r="6" spans="1:7" ht="24" customHeight="1" thickBot="1" x14ac:dyDescent="0.3">
      <c r="A6" s="3" t="s">
        <v>7</v>
      </c>
      <c r="B6" s="22">
        <f>213611+348+174746+6387+73623+17994</f>
        <v>486709</v>
      </c>
      <c r="C6" s="22">
        <f>213611+348+174746+6387+73623+17994</f>
        <v>486709</v>
      </c>
      <c r="D6" s="23">
        <v>0</v>
      </c>
      <c r="E6" s="23">
        <v>0</v>
      </c>
      <c r="F6" s="23">
        <f>3227</f>
        <v>3227</v>
      </c>
      <c r="G6" s="24">
        <v>0</v>
      </c>
    </row>
    <row r="7" spans="1:7" ht="23.25" customHeight="1" thickBot="1" x14ac:dyDescent="0.3">
      <c r="B7" s="25">
        <f t="shared" ref="B7:G7" si="0">SUM(B3:B6)</f>
        <v>3072413</v>
      </c>
      <c r="C7" s="25">
        <f t="shared" si="0"/>
        <v>3193001</v>
      </c>
      <c r="D7" s="25">
        <f t="shared" si="0"/>
        <v>187202</v>
      </c>
      <c r="E7" s="25">
        <f t="shared" si="0"/>
        <v>20001</v>
      </c>
      <c r="F7" s="25">
        <f t="shared" si="0"/>
        <v>38688</v>
      </c>
      <c r="G7" s="26">
        <f t="shared" si="0"/>
        <v>0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F70B-807B-4A89-B344-1795154426F3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1371346</v>
      </c>
      <c r="C3" s="17">
        <v>1469800</v>
      </c>
      <c r="D3" s="17">
        <v>191693</v>
      </c>
      <c r="E3" s="17">
        <v>272001</v>
      </c>
      <c r="F3" s="17">
        <v>52673</v>
      </c>
      <c r="G3" s="18">
        <f>13340</f>
        <v>13340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1515129</v>
      </c>
      <c r="C5" s="23">
        <v>1566308</v>
      </c>
      <c r="D5" s="23">
        <v>0</v>
      </c>
      <c r="E5" s="23">
        <v>51537</v>
      </c>
      <c r="F5" s="23">
        <v>51537</v>
      </c>
      <c r="G5" s="24">
        <f>758410</f>
        <v>758410</v>
      </c>
    </row>
    <row r="6" spans="1:7" ht="24" customHeight="1" thickBot="1" x14ac:dyDescent="0.3">
      <c r="A6" s="3" t="s">
        <v>7</v>
      </c>
      <c r="B6" s="22">
        <v>846306</v>
      </c>
      <c r="C6" s="22">
        <v>846306</v>
      </c>
      <c r="D6" s="23">
        <v>0</v>
      </c>
      <c r="E6" s="23">
        <v>0</v>
      </c>
      <c r="F6" s="23">
        <v>0</v>
      </c>
      <c r="G6" s="24">
        <f>598961</f>
        <v>598961</v>
      </c>
    </row>
    <row r="7" spans="1:7" ht="23.25" customHeight="1" thickBot="1" x14ac:dyDescent="0.3">
      <c r="B7" s="25">
        <f t="shared" ref="B7:G7" si="0">SUM(B3:B6)</f>
        <v>3732781</v>
      </c>
      <c r="C7" s="25">
        <f t="shared" si="0"/>
        <v>3882414</v>
      </c>
      <c r="D7" s="25">
        <f t="shared" si="0"/>
        <v>191693</v>
      </c>
      <c r="E7" s="25">
        <f t="shared" si="0"/>
        <v>323538</v>
      </c>
      <c r="F7" s="25">
        <f t="shared" si="0"/>
        <v>104210</v>
      </c>
      <c r="G7" s="26">
        <f t="shared" si="0"/>
        <v>1370711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FE94-0C93-4665-BDFB-31D16238FC7A}">
  <dimension ref="A1:G9"/>
  <sheetViews>
    <sheetView workbookViewId="0">
      <selection activeCell="D16" sqref="D16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898156</v>
      </c>
      <c r="C3" s="17">
        <v>1109203</v>
      </c>
      <c r="D3" s="17">
        <v>940481</v>
      </c>
      <c r="E3" s="17">
        <v>639329</v>
      </c>
      <c r="F3" s="17">
        <v>721605</v>
      </c>
      <c r="G3" s="18">
        <v>7488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4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3.25" customHeight="1" thickBot="1" x14ac:dyDescent="0.3">
      <c r="B6" s="25">
        <f t="shared" ref="B6:G6" si="0">SUM(B3:B5)</f>
        <v>898156</v>
      </c>
      <c r="C6" s="25">
        <f t="shared" si="0"/>
        <v>1109203</v>
      </c>
      <c r="D6" s="25">
        <f t="shared" si="0"/>
        <v>940481</v>
      </c>
      <c r="E6" s="25">
        <f t="shared" si="0"/>
        <v>639329</v>
      </c>
      <c r="F6" s="25">
        <f t="shared" si="0"/>
        <v>721605</v>
      </c>
      <c r="G6" s="26">
        <f t="shared" si="0"/>
        <v>7488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08DA-B21C-43EE-9826-B5BB2664BC58}">
  <dimension ref="A1:G10"/>
  <sheetViews>
    <sheetView workbookViewId="0">
      <selection activeCell="G7" sqref="G7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1183442</v>
      </c>
      <c r="C3" s="17">
        <v>1305900</v>
      </c>
      <c r="D3" s="17">
        <v>2576824</v>
      </c>
      <c r="E3" s="17">
        <v>614200</v>
      </c>
      <c r="F3" s="17">
        <v>21248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764490</v>
      </c>
      <c r="C5" s="23">
        <v>764490</v>
      </c>
      <c r="D5" s="23">
        <v>34521</v>
      </c>
      <c r="E5" s="23">
        <v>54522</v>
      </c>
      <c r="F5" s="23">
        <v>40000</v>
      </c>
      <c r="G5" s="24">
        <f>494988</f>
        <v>494988</v>
      </c>
    </row>
    <row r="6" spans="1:7" ht="24" customHeight="1" thickBot="1" x14ac:dyDescent="0.3">
      <c r="A6" s="3" t="s">
        <v>7</v>
      </c>
      <c r="B6" s="22">
        <v>773806</v>
      </c>
      <c r="C6" s="22">
        <v>773806</v>
      </c>
      <c r="D6" s="23">
        <v>0</v>
      </c>
      <c r="E6" s="23">
        <v>0</v>
      </c>
      <c r="F6" s="23">
        <v>0</v>
      </c>
      <c r="G6" s="24">
        <f>459817</f>
        <v>459817</v>
      </c>
    </row>
    <row r="7" spans="1:7" ht="23.25" customHeight="1" thickBot="1" x14ac:dyDescent="0.3">
      <c r="B7" s="25">
        <f t="shared" ref="B7:G7" si="0">SUM(B3:B6)</f>
        <v>2721738</v>
      </c>
      <c r="C7" s="25">
        <f t="shared" si="0"/>
        <v>2844196</v>
      </c>
      <c r="D7" s="25">
        <f t="shared" si="0"/>
        <v>2611345</v>
      </c>
      <c r="E7" s="25">
        <f t="shared" si="0"/>
        <v>668722</v>
      </c>
      <c r="F7" s="25">
        <f t="shared" si="0"/>
        <v>61248</v>
      </c>
      <c r="G7" s="26">
        <f t="shared" si="0"/>
        <v>954805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3100-4674-45E6-B60C-79A7418DD6F6}">
  <sheetPr>
    <tabColor rgb="FF92D050"/>
  </sheetPr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46" t="s">
        <v>8</v>
      </c>
      <c r="G2" s="28" t="s">
        <v>6</v>
      </c>
    </row>
    <row r="3" spans="1:7" ht="25.5" customHeight="1" x14ac:dyDescent="0.25">
      <c r="A3" s="39" t="s">
        <v>0</v>
      </c>
      <c r="B3" s="37">
        <f>Q1_2023!B3+Q2_2023!B3+Q3_2023!B3+Q4_2023!B3</f>
        <v>4442563</v>
      </c>
      <c r="C3" s="36">
        <f>Q1_2023!C3+Q2_2023!C3+Q3_2023!C3+Q4_2023!C3</f>
        <v>5003784</v>
      </c>
      <c r="D3" s="36">
        <f>Q1_2023!D3+Q2_2023!D3+Q3_2023!D3+Q4_2023!D3</f>
        <v>3901178</v>
      </c>
      <c r="E3" s="36">
        <f>Q1_2023!E3+Q2_2023!E3+Q3_2023!E3+Q4_2023!E3</f>
        <v>1153815</v>
      </c>
      <c r="F3" s="47">
        <f>Q1_2023!F3+Q2_2023!F3+Q3_2023!F3+Q4_2023!F3</f>
        <v>1295900</v>
      </c>
      <c r="G3" s="52">
        <f>Q1_2023!G3+Q2_2023!G3+Q3_2023!G3+Q4_2023!G3</f>
        <v>13340</v>
      </c>
    </row>
    <row r="4" spans="1:7" ht="21.75" customHeight="1" x14ac:dyDescent="0.25">
      <c r="A4" s="40" t="s">
        <v>1</v>
      </c>
      <c r="B4" s="38">
        <f>Q1_2023!B4+Q2_2023!B4+Q3_2023!B4+Q4_2023!B4</f>
        <v>0</v>
      </c>
      <c r="C4" s="20">
        <f>Q1_2023!C4+Q2_2023!C4+Q3_2023!C4+Q4_2023!C4</f>
        <v>0</v>
      </c>
      <c r="D4" s="20">
        <f>Q1_2023!D4+Q2_2023!D4+Q3_2023!D4+Q4_2023!D4</f>
        <v>0</v>
      </c>
      <c r="E4" s="20">
        <f>Q1_2023!E4+Q2_2023!E4+Q3_2023!E4+Q4_2023!E4</f>
        <v>0</v>
      </c>
      <c r="F4" s="48">
        <f>Q1_2023!F4+Q2_2023!F4+Q3_2023!F4+Q4_2023!F4</f>
        <v>0</v>
      </c>
      <c r="G4" s="53">
        <f>Q1_2023!G4+Q2_2023!G4+Q3_2023!G4+Q4_2023!G4</f>
        <v>0</v>
      </c>
    </row>
    <row r="5" spans="1:7" ht="21.75" customHeight="1" thickBot="1" x14ac:dyDescent="0.3">
      <c r="A5" s="41" t="s">
        <v>12</v>
      </c>
      <c r="B5" s="42">
        <f>Q1_2023!B5+Q2_2023!B5+Q3_2023!B5+Q4_2023!B5</f>
        <v>5324365</v>
      </c>
      <c r="C5" s="43">
        <f>Q1_2023!C5+Q2_2023!C5+Q3_2023!C5+Q4_2023!C5</f>
        <v>11266707</v>
      </c>
      <c r="D5" s="43">
        <f>Q1_2023!D5+Q2_2023!D5+Q3_2023!D5+Q4_2023!D5</f>
        <v>184522</v>
      </c>
      <c r="E5" s="43">
        <f>Q1_2023!E5+Q2_2023!E5+Q3_2023!E5+Q4_2023!E5</f>
        <v>272425</v>
      </c>
      <c r="F5" s="49">
        <f>Q1_2023!F5+Q2_2023!F5+Q3_2023!F5+Q4_2023!F5</f>
        <v>2763080</v>
      </c>
      <c r="G5" s="54">
        <f>Q1_2023!G5+Q2_2023!G5+Q3_2023!G5+Q4_2023!G5</f>
        <v>1253398</v>
      </c>
    </row>
    <row r="6" spans="1:7" ht="24" customHeight="1" thickBot="1" x14ac:dyDescent="0.3">
      <c r="A6" s="41" t="s">
        <v>7</v>
      </c>
      <c r="B6" s="44">
        <f>Q1_2023!B6+Q2_2023!B6+Q3_2023!B6+Q4_2023!B6</f>
        <v>2658700</v>
      </c>
      <c r="C6" s="45">
        <f>Q1_2023!C6+Q2_2023!C6+Q3_2023!C6+Q4_2023!C6</f>
        <v>2658700</v>
      </c>
      <c r="D6" s="45">
        <f>Q1_2023!D6+Q2_2023!D6+Q3_2023!D6+Q4_2023!D6</f>
        <v>0</v>
      </c>
      <c r="E6" s="45">
        <f>Q1_2023!E6+Q2_2023!E6+Q3_2023!E6+Q4_2023!E6</f>
        <v>97003</v>
      </c>
      <c r="F6" s="50">
        <f>Q1_2023!F6+Q2_2023!F6+Q3_2023!F6+Q4_2023!F6</f>
        <v>65283</v>
      </c>
      <c r="G6" s="55">
        <f>Q1_2023!G6+Q2_2023!G6+Q3_2023!G6+Q4_2023!G6</f>
        <v>1058778</v>
      </c>
    </row>
    <row r="7" spans="1:7" ht="23.25" customHeight="1" thickBot="1" x14ac:dyDescent="0.3">
      <c r="B7" s="25">
        <f t="shared" ref="B7:G7" si="0">SUM(B3:B6)</f>
        <v>12425628</v>
      </c>
      <c r="C7" s="25">
        <f t="shared" si="0"/>
        <v>18929191</v>
      </c>
      <c r="D7" s="25">
        <f t="shared" si="0"/>
        <v>4085700</v>
      </c>
      <c r="E7" s="25">
        <f t="shared" si="0"/>
        <v>1523243</v>
      </c>
      <c r="F7" s="51">
        <f t="shared" si="0"/>
        <v>4124263</v>
      </c>
      <c r="G7" s="26">
        <f t="shared" si="0"/>
        <v>2325516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25EFD-A733-4870-BB17-70A865730FB8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1209777</v>
      </c>
      <c r="C3" s="17">
        <v>1551308</v>
      </c>
      <c r="D3" s="17">
        <v>1238186</v>
      </c>
      <c r="E3" s="65">
        <v>574953</v>
      </c>
      <c r="F3" s="17">
        <v>1562633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1523966</v>
      </c>
      <c r="C5" s="23">
        <v>7837049</v>
      </c>
      <c r="D5" s="23">
        <v>54620</v>
      </c>
      <c r="E5" s="23">
        <v>160086</v>
      </c>
      <c r="F5" s="23">
        <v>2083218</v>
      </c>
      <c r="G5" s="24">
        <v>730571</v>
      </c>
    </row>
    <row r="6" spans="1:7" ht="24" customHeight="1" thickBot="1" x14ac:dyDescent="0.3">
      <c r="A6" s="3" t="s">
        <v>7</v>
      </c>
      <c r="B6" s="22">
        <v>823009</v>
      </c>
      <c r="C6" s="23">
        <v>999489</v>
      </c>
      <c r="D6" s="23">
        <v>0</v>
      </c>
      <c r="E6" s="23">
        <v>155100</v>
      </c>
      <c r="F6" s="23">
        <v>40820</v>
      </c>
      <c r="G6" s="24">
        <v>644216</v>
      </c>
    </row>
    <row r="7" spans="1:7" ht="23.25" customHeight="1" thickBot="1" x14ac:dyDescent="0.3">
      <c r="B7" s="25">
        <f t="shared" ref="B7:G7" si="0">SUM(B3:B6)</f>
        <v>3556752</v>
      </c>
      <c r="C7" s="25">
        <f t="shared" si="0"/>
        <v>10387846</v>
      </c>
      <c r="D7" s="25">
        <f t="shared" si="0"/>
        <v>1292806</v>
      </c>
      <c r="E7" s="25">
        <f t="shared" si="0"/>
        <v>890139</v>
      </c>
      <c r="F7" s="25">
        <f t="shared" si="0"/>
        <v>3686671</v>
      </c>
      <c r="G7" s="26">
        <f t="shared" si="0"/>
        <v>1374787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2E65-04AA-479F-92E0-A8E8C6ED493C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1436246</v>
      </c>
      <c r="C3" s="17">
        <v>1534339</v>
      </c>
      <c r="D3" s="17">
        <v>1095761</v>
      </c>
      <c r="E3" s="17">
        <v>112550</v>
      </c>
      <c r="F3" s="17">
        <v>141440</v>
      </c>
      <c r="G3" s="18">
        <v>2399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989103</v>
      </c>
      <c r="C5" s="23">
        <v>1583139</v>
      </c>
      <c r="D5" s="23">
        <v>806965</v>
      </c>
      <c r="E5" s="23">
        <v>71331</v>
      </c>
      <c r="F5" s="23">
        <v>221843</v>
      </c>
      <c r="G5" s="24">
        <v>439060</v>
      </c>
    </row>
    <row r="6" spans="1:7" ht="24" customHeight="1" thickBot="1" x14ac:dyDescent="0.3">
      <c r="A6" s="3" t="s">
        <v>7</v>
      </c>
      <c r="B6" s="22">
        <v>553457</v>
      </c>
      <c r="C6" s="23">
        <v>553457</v>
      </c>
      <c r="D6" s="23">
        <v>0</v>
      </c>
      <c r="E6" s="23">
        <v>0</v>
      </c>
      <c r="F6" s="23">
        <v>155541</v>
      </c>
      <c r="G6" s="24">
        <v>286119</v>
      </c>
    </row>
    <row r="7" spans="1:7" ht="23.25" customHeight="1" thickBot="1" x14ac:dyDescent="0.3">
      <c r="B7" s="25">
        <f t="shared" ref="B7:G7" si="0">SUM(B3:B6)</f>
        <v>2978806</v>
      </c>
      <c r="C7" s="25">
        <f t="shared" si="0"/>
        <v>3670935</v>
      </c>
      <c r="D7" s="25">
        <f t="shared" si="0"/>
        <v>1902726</v>
      </c>
      <c r="E7" s="25">
        <f t="shared" si="0"/>
        <v>183881</v>
      </c>
      <c r="F7" s="25">
        <f t="shared" si="0"/>
        <v>518824</v>
      </c>
      <c r="G7" s="26">
        <f t="shared" si="0"/>
        <v>727578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6B1E-B636-4374-9D42-7E9CE1047C07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1223153</v>
      </c>
      <c r="C3" s="17">
        <v>1402833</v>
      </c>
      <c r="D3" s="17">
        <v>526632</v>
      </c>
      <c r="E3" s="17">
        <v>101974</v>
      </c>
      <c r="F3" s="17">
        <v>87288</v>
      </c>
      <c r="G3" s="18">
        <v>1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1512890</v>
      </c>
      <c r="C5" s="23">
        <v>2057459</v>
      </c>
      <c r="D5" s="23">
        <v>8465</v>
      </c>
      <c r="E5" s="23">
        <v>49070</v>
      </c>
      <c r="F5" s="23">
        <v>518958</v>
      </c>
      <c r="G5" s="24">
        <v>693055</v>
      </c>
    </row>
    <row r="6" spans="1:7" ht="24" customHeight="1" thickBot="1" x14ac:dyDescent="0.3">
      <c r="A6" s="3" t="s">
        <v>7</v>
      </c>
      <c r="B6" s="22">
        <v>741367</v>
      </c>
      <c r="C6" s="23">
        <v>741367</v>
      </c>
      <c r="D6" s="23">
        <v>0</v>
      </c>
      <c r="E6" s="23">
        <v>0</v>
      </c>
      <c r="F6" s="23">
        <v>4616</v>
      </c>
      <c r="G6" s="24">
        <v>462565</v>
      </c>
    </row>
    <row r="7" spans="1:7" ht="23.25" customHeight="1" thickBot="1" x14ac:dyDescent="0.3">
      <c r="B7" s="25">
        <f t="shared" ref="B7:G7" si="0">SUM(B3:B6)</f>
        <v>3477410</v>
      </c>
      <c r="C7" s="25">
        <f t="shared" si="0"/>
        <v>4201659</v>
      </c>
      <c r="D7" s="25">
        <f t="shared" si="0"/>
        <v>535097</v>
      </c>
      <c r="E7" s="25">
        <f t="shared" si="0"/>
        <v>151044</v>
      </c>
      <c r="F7" s="25">
        <f t="shared" si="0"/>
        <v>610862</v>
      </c>
      <c r="G7" s="26">
        <f t="shared" si="0"/>
        <v>1155621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B218-4170-41D1-BC6B-6C87641604A2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1273463</v>
      </c>
      <c r="C3" s="17">
        <v>1467289</v>
      </c>
      <c r="D3" s="17">
        <v>1996507</v>
      </c>
      <c r="E3" s="17">
        <v>473939</v>
      </c>
      <c r="F3" s="17">
        <v>97533</v>
      </c>
      <c r="G3" s="18">
        <v>7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1521297</v>
      </c>
      <c r="C5" s="23">
        <v>4670881</v>
      </c>
      <c r="D5" s="23">
        <v>294079</v>
      </c>
      <c r="E5" s="23">
        <v>584973</v>
      </c>
      <c r="F5" s="23">
        <v>136891</v>
      </c>
      <c r="G5" s="24">
        <v>457764</v>
      </c>
    </row>
    <row r="6" spans="1:7" ht="24" customHeight="1" thickBot="1" x14ac:dyDescent="0.3">
      <c r="A6" s="3" t="s">
        <v>7</v>
      </c>
      <c r="B6" s="22">
        <v>640851</v>
      </c>
      <c r="C6" s="23">
        <v>640851</v>
      </c>
      <c r="D6" s="23">
        <v>0</v>
      </c>
      <c r="E6" s="23">
        <v>0</v>
      </c>
      <c r="F6" s="23">
        <v>0</v>
      </c>
      <c r="G6" s="24">
        <v>557310</v>
      </c>
    </row>
    <row r="7" spans="1:7" ht="23.25" customHeight="1" thickBot="1" x14ac:dyDescent="0.3">
      <c r="B7" s="25">
        <f t="shared" ref="B7:G7" si="0">SUM(B3:B6)</f>
        <v>3435611</v>
      </c>
      <c r="C7" s="25">
        <f t="shared" si="0"/>
        <v>6779021</v>
      </c>
      <c r="D7" s="25">
        <f t="shared" si="0"/>
        <v>2290586</v>
      </c>
      <c r="E7" s="25">
        <f t="shared" si="0"/>
        <v>1058912</v>
      </c>
      <c r="F7" s="25">
        <f t="shared" si="0"/>
        <v>234424</v>
      </c>
      <c r="G7" s="26">
        <f t="shared" si="0"/>
        <v>1015081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BC61-BE7F-4429-B581-C55CFB604325}">
  <sheetPr>
    <tabColor rgb="FF92D050"/>
  </sheetPr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46" t="s">
        <v>8</v>
      </c>
      <c r="G2" s="28" t="s">
        <v>6</v>
      </c>
    </row>
    <row r="3" spans="1:7" ht="25.5" customHeight="1" x14ac:dyDescent="0.25">
      <c r="A3" s="39" t="s">
        <v>0</v>
      </c>
      <c r="B3" s="31">
        <f>Q1_2024!B3+Q2_2024!B3+Q3_2024!B3+Q4_2024!B3</f>
        <v>5142639</v>
      </c>
      <c r="C3" s="56">
        <f>Q1_2024!C3+Q2_2024!C3+Q3_2024!C3+Q4_2024!C3</f>
        <v>5955769</v>
      </c>
      <c r="D3" s="56">
        <f>Q1_2024!D3+Q2_2024!D3+Q3_2024!D3+Q4_2024!D3</f>
        <v>4857086</v>
      </c>
      <c r="E3" s="56">
        <f>Q1_2024!E3+Q2_2024!E3+Q3_2024!E3+Q4_2024!E3</f>
        <v>1263416</v>
      </c>
      <c r="F3" s="56">
        <f>Q1_2024!F3+Q2_2024!F3+Q3_2024!F3+Q4_2024!F3</f>
        <v>1888894</v>
      </c>
      <c r="G3" s="57">
        <f>Q1_2024!G3+Q2_2024!G3+Q3_2024!G3+Q4_2024!G3</f>
        <v>2407</v>
      </c>
    </row>
    <row r="4" spans="1:7" ht="21.75" customHeight="1" x14ac:dyDescent="0.25">
      <c r="A4" s="40" t="s">
        <v>1</v>
      </c>
      <c r="B4" s="58">
        <f>Q1_2024!B4+Q2_2024!B4+Q3_2024!B4+Q4_2024!B4</f>
        <v>0</v>
      </c>
      <c r="C4" s="37">
        <f>Q1_2024!C4+Q2_2024!C4+Q3_2024!C4+Q4_2024!C4</f>
        <v>0</v>
      </c>
      <c r="D4" s="37">
        <f>Q1_2024!D4+Q2_2024!D4+Q3_2024!D4+Q4_2024!D4</f>
        <v>0</v>
      </c>
      <c r="E4" s="37">
        <f>Q1_2024!E4+Q2_2024!E4+Q3_2024!E4+Q4_2024!E4</f>
        <v>0</v>
      </c>
      <c r="F4" s="37">
        <f>Q1_2024!F4+Q2_2024!F4+Q3_2024!F4+Q4_2024!F4</f>
        <v>0</v>
      </c>
      <c r="G4" s="59">
        <f>Q1_2024!G4+Q2_2024!G4+Q3_2024!G4+Q4_2024!G4</f>
        <v>0</v>
      </c>
    </row>
    <row r="5" spans="1:7" ht="21.75" customHeight="1" thickBot="1" x14ac:dyDescent="0.3">
      <c r="A5" s="41" t="s">
        <v>12</v>
      </c>
      <c r="B5" s="60">
        <f>Q1_2024!B5+Q2_2024!B5+Q3_2024!B5+Q4_2024!B5</f>
        <v>5547256</v>
      </c>
      <c r="C5" s="61">
        <f>Q1_2024!C5+Q2_2024!C5+Q3_2024!C5+Q4_2024!C5</f>
        <v>16148528</v>
      </c>
      <c r="D5" s="61">
        <f>Q1_2024!D5+Q2_2024!D5+Q3_2024!D5+Q4_2024!D5</f>
        <v>1164129</v>
      </c>
      <c r="E5" s="61">
        <f>Q1_2024!E5+Q2_2024!E5+Q3_2024!E5+Q4_2024!E5</f>
        <v>865460</v>
      </c>
      <c r="F5" s="61">
        <f>Q1_2024!F5+Q2_2024!F5+Q3_2024!F5+Q4_2024!F5</f>
        <v>2960910</v>
      </c>
      <c r="G5" s="62">
        <f>Q1_2024!G5+Q2_2024!G5+Q3_2024!G5+Q4_2024!G5</f>
        <v>2320450</v>
      </c>
    </row>
    <row r="6" spans="1:7" ht="24" customHeight="1" thickBot="1" x14ac:dyDescent="0.3">
      <c r="A6" s="41" t="s">
        <v>7</v>
      </c>
      <c r="B6" s="44">
        <f>Q1_2024!B6+Q2_2024!B6+Q3_2024!B6+Q4_2024!B6</f>
        <v>2758684</v>
      </c>
      <c r="C6" s="63">
        <f>Q1_2024!C6+Q2_2024!C6+Q3_2024!C6+Q4_2024!C6</f>
        <v>2935164</v>
      </c>
      <c r="D6" s="63">
        <f>Q1_2024!D6+Q2_2024!D6+Q3_2024!D6+Q4_2024!D6</f>
        <v>0</v>
      </c>
      <c r="E6" s="63">
        <f>Q1_2024!E6+Q2_2024!E6+Q3_2024!E6+Q4_2024!E6</f>
        <v>155100</v>
      </c>
      <c r="F6" s="63">
        <f>Q1_2024!F6+Q2_2024!F6+Q3_2024!F6+Q4_2024!F6</f>
        <v>200977</v>
      </c>
      <c r="G6" s="64">
        <f>Q1_2024!G6+Q2_2024!G6+Q3_2024!G6+Q4_2024!G6</f>
        <v>1950210</v>
      </c>
    </row>
    <row r="7" spans="1:7" ht="23.25" customHeight="1" thickBot="1" x14ac:dyDescent="0.3">
      <c r="B7" s="25">
        <f t="shared" ref="B7:G7" si="0">SUM(B3:B6)</f>
        <v>13448579</v>
      </c>
      <c r="C7" s="25">
        <f t="shared" si="0"/>
        <v>25039461</v>
      </c>
      <c r="D7" s="25">
        <f t="shared" si="0"/>
        <v>6021215</v>
      </c>
      <c r="E7" s="25">
        <f t="shared" si="0"/>
        <v>2283976</v>
      </c>
      <c r="F7" s="51">
        <f t="shared" si="0"/>
        <v>5050781</v>
      </c>
      <c r="G7" s="26">
        <f t="shared" si="0"/>
        <v>4273067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41BA-F35F-483B-88C9-CD03BD7D4361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750864</v>
      </c>
      <c r="C3" s="17">
        <v>1053433</v>
      </c>
      <c r="D3" s="17">
        <v>815571</v>
      </c>
      <c r="E3" s="17">
        <v>1864119</v>
      </c>
      <c r="F3" s="17">
        <v>1733302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1515552</v>
      </c>
      <c r="C5" s="23">
        <v>3634613</v>
      </c>
      <c r="D5" s="23">
        <v>1063795</v>
      </c>
      <c r="E5" s="23">
        <v>1107405</v>
      </c>
      <c r="F5" s="23">
        <v>2169107</v>
      </c>
      <c r="G5" s="24">
        <v>596856</v>
      </c>
    </row>
    <row r="6" spans="1:7" ht="24" customHeight="1" thickBot="1" x14ac:dyDescent="0.3">
      <c r="A6" s="3" t="s">
        <v>7</v>
      </c>
      <c r="B6" s="22">
        <v>315059</v>
      </c>
      <c r="C6" s="23">
        <v>315059</v>
      </c>
      <c r="D6" s="23">
        <v>0</v>
      </c>
      <c r="E6" s="23">
        <v>74746</v>
      </c>
      <c r="F6" s="23">
        <v>141384</v>
      </c>
      <c r="G6" s="24">
        <v>795206</v>
      </c>
    </row>
    <row r="7" spans="1:7" ht="23.25" customHeight="1" thickBot="1" x14ac:dyDescent="0.3">
      <c r="B7" s="25">
        <f t="shared" ref="B7:G7" si="0">SUM(B3:B6)</f>
        <v>2581475</v>
      </c>
      <c r="C7" s="25">
        <f t="shared" si="0"/>
        <v>5003105</v>
      </c>
      <c r="D7" s="25">
        <f t="shared" si="0"/>
        <v>1879366</v>
      </c>
      <c r="E7" s="25">
        <f t="shared" si="0"/>
        <v>3046270</v>
      </c>
      <c r="F7" s="25">
        <f t="shared" si="0"/>
        <v>4043793</v>
      </c>
      <c r="G7" s="26">
        <f t="shared" si="0"/>
        <v>1392062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5C0C6-7BBD-4A28-B13F-740EA248059F}">
  <dimension ref="A1:G10"/>
  <sheetViews>
    <sheetView tabSelected="1"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1157903</v>
      </c>
      <c r="C3" s="17">
        <v>1283049</v>
      </c>
      <c r="D3" s="17">
        <v>669160</v>
      </c>
      <c r="E3" s="17">
        <v>81415</v>
      </c>
      <c r="F3" s="17">
        <v>53626</v>
      </c>
      <c r="G3" s="18">
        <v>1548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12</v>
      </c>
      <c r="B5" s="22">
        <v>1544277</v>
      </c>
      <c r="C5" s="23">
        <v>2476911</v>
      </c>
      <c r="D5" s="23">
        <v>42724</v>
      </c>
      <c r="E5" s="23">
        <v>39196</v>
      </c>
      <c r="F5" s="23">
        <v>48502</v>
      </c>
      <c r="G5" s="24">
        <v>144070</v>
      </c>
    </row>
    <row r="6" spans="1:7" ht="24" customHeight="1" thickBot="1" x14ac:dyDescent="0.3">
      <c r="A6" s="3" t="s">
        <v>7</v>
      </c>
      <c r="B6" s="22">
        <v>0</v>
      </c>
      <c r="C6" s="23">
        <v>0</v>
      </c>
      <c r="D6" s="23">
        <v>0</v>
      </c>
      <c r="E6" s="23">
        <v>0</v>
      </c>
      <c r="F6" s="23">
        <v>19867</v>
      </c>
      <c r="G6" s="24">
        <v>766870</v>
      </c>
    </row>
    <row r="7" spans="1:7" ht="23.25" customHeight="1" thickBot="1" x14ac:dyDescent="0.3">
      <c r="B7" s="25">
        <f t="shared" ref="B7:G7" si="0">SUM(B3:B6)</f>
        <v>2702180</v>
      </c>
      <c r="C7" s="25">
        <f t="shared" si="0"/>
        <v>3759960</v>
      </c>
      <c r="D7" s="25">
        <f t="shared" si="0"/>
        <v>711884</v>
      </c>
      <c r="E7" s="25">
        <f t="shared" si="0"/>
        <v>120611</v>
      </c>
      <c r="F7" s="25">
        <f t="shared" si="0"/>
        <v>121995</v>
      </c>
      <c r="G7" s="26">
        <f t="shared" si="0"/>
        <v>912488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F2C4-0834-4861-A6F1-78A4D8410820}">
  <dimension ref="A1:G10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/>
      <c r="C3" s="17"/>
      <c r="D3" s="17"/>
      <c r="E3" s="17"/>
      <c r="F3" s="17"/>
      <c r="G3" s="18"/>
    </row>
    <row r="4" spans="1:7" ht="21.75" customHeight="1" x14ac:dyDescent="0.25">
      <c r="A4" s="2" t="s">
        <v>1</v>
      </c>
      <c r="B4" s="19"/>
      <c r="C4" s="20"/>
      <c r="D4" s="20"/>
      <c r="E4" s="20"/>
      <c r="F4" s="20"/>
      <c r="G4" s="21"/>
    </row>
    <row r="5" spans="1:7" ht="21.75" customHeight="1" thickBot="1" x14ac:dyDescent="0.3">
      <c r="A5" s="3" t="s">
        <v>12</v>
      </c>
      <c r="B5" s="22"/>
      <c r="C5" s="23"/>
      <c r="D5" s="23"/>
      <c r="E5" s="23"/>
      <c r="F5" s="23"/>
      <c r="G5" s="24"/>
    </row>
    <row r="6" spans="1:7" ht="24" customHeight="1" thickBot="1" x14ac:dyDescent="0.3">
      <c r="A6" s="3" t="s">
        <v>7</v>
      </c>
      <c r="B6" s="22"/>
      <c r="C6" s="23"/>
      <c r="D6" s="23"/>
      <c r="E6" s="23"/>
      <c r="F6" s="23"/>
      <c r="G6" s="24"/>
    </row>
    <row r="7" spans="1:7" ht="23.25" customHeight="1" thickBot="1" x14ac:dyDescent="0.3">
      <c r="B7" s="25">
        <f t="shared" ref="B7:G7" si="0">SUM(B3:B6)</f>
        <v>0</v>
      </c>
      <c r="C7" s="25">
        <f t="shared" si="0"/>
        <v>0</v>
      </c>
      <c r="D7" s="25">
        <f t="shared" si="0"/>
        <v>0</v>
      </c>
      <c r="E7" s="25">
        <f t="shared" si="0"/>
        <v>0</v>
      </c>
      <c r="F7" s="25">
        <f t="shared" si="0"/>
        <v>0</v>
      </c>
      <c r="G7" s="26">
        <f t="shared" si="0"/>
        <v>0</v>
      </c>
    </row>
    <row r="10" spans="1:7" x14ac:dyDescent="0.25">
      <c r="A10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0701-214C-48F6-91A1-6AABE723917B}">
  <dimension ref="A1:G9"/>
  <sheetViews>
    <sheetView workbookViewId="0">
      <selection activeCell="F2" sqref="F2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1.7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1.75" customHeight="1" x14ac:dyDescent="0.25">
      <c r="A3" s="1" t="s">
        <v>0</v>
      </c>
      <c r="B3" s="16">
        <v>983486</v>
      </c>
      <c r="C3" s="17">
        <v>1071265</v>
      </c>
      <c r="D3" s="17">
        <v>722165</v>
      </c>
      <c r="E3" s="17">
        <v>64128</v>
      </c>
      <c r="F3" s="17">
        <v>79778</v>
      </c>
      <c r="G3" s="18">
        <v>5</v>
      </c>
    </row>
    <row r="4" spans="1:7" ht="18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1.75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1.75" customHeight="1" thickBot="1" x14ac:dyDescent="0.3">
      <c r="B6" s="25">
        <f t="shared" ref="B6:G6" si="0">SUM(B3:B5)</f>
        <v>983486</v>
      </c>
      <c r="C6" s="25">
        <f t="shared" si="0"/>
        <v>1071265</v>
      </c>
      <c r="D6" s="25">
        <f t="shared" si="0"/>
        <v>722165</v>
      </c>
      <c r="E6" s="25">
        <f t="shared" si="0"/>
        <v>64128</v>
      </c>
      <c r="F6" s="25">
        <f t="shared" si="0"/>
        <v>79778</v>
      </c>
      <c r="G6" s="26">
        <f t="shared" si="0"/>
        <v>5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A8DB-FEC8-4F6A-8828-24A9B6D45326}">
  <dimension ref="A1:G9"/>
  <sheetViews>
    <sheetView workbookViewId="0">
      <selection activeCell="C16" sqref="C16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2.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0.25" customHeight="1" x14ac:dyDescent="0.25">
      <c r="A3" s="1" t="s">
        <v>0</v>
      </c>
      <c r="B3" s="16">
        <v>1292037</v>
      </c>
      <c r="C3" s="17">
        <v>1489810</v>
      </c>
      <c r="D3" s="17">
        <v>760410</v>
      </c>
      <c r="E3" s="17">
        <v>3170</v>
      </c>
      <c r="F3" s="17">
        <v>30438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3.25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4.75" customHeight="1" thickBot="1" x14ac:dyDescent="0.3">
      <c r="B6" s="25">
        <f t="shared" ref="B6:G6" si="0">SUM(B3:B5)</f>
        <v>1292037</v>
      </c>
      <c r="C6" s="25">
        <f t="shared" si="0"/>
        <v>1489810</v>
      </c>
      <c r="D6" s="25">
        <f t="shared" si="0"/>
        <v>760410</v>
      </c>
      <c r="E6" s="25">
        <f t="shared" si="0"/>
        <v>3170</v>
      </c>
      <c r="F6" s="25">
        <f t="shared" si="0"/>
        <v>30438</v>
      </c>
      <c r="G6" s="26">
        <f t="shared" si="0"/>
        <v>0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F4A5-75AE-4DC9-9262-2069CE2BB0BA}">
  <dimension ref="A1:G9"/>
  <sheetViews>
    <sheetView workbookViewId="0">
      <selection activeCell="D12" sqref="D12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9" t="s">
        <v>9</v>
      </c>
      <c r="B1" s="70"/>
      <c r="C1" s="70"/>
      <c r="D1" s="70"/>
      <c r="E1" s="70"/>
      <c r="F1" s="70"/>
      <c r="G1" s="71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8" t="s">
        <v>6</v>
      </c>
    </row>
    <row r="3" spans="1:7" ht="22.5" customHeight="1" x14ac:dyDescent="0.25">
      <c r="A3" s="1" t="s">
        <v>0</v>
      </c>
      <c r="B3" s="16">
        <v>1385197</v>
      </c>
      <c r="C3" s="17">
        <v>1519555</v>
      </c>
      <c r="D3" s="17">
        <v>1999251</v>
      </c>
      <c r="E3" s="17">
        <v>49189</v>
      </c>
      <c r="F3" s="17">
        <v>4700</v>
      </c>
      <c r="G3" s="18">
        <v>37</v>
      </c>
    </row>
    <row r="4" spans="1:7" ht="21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3.25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4" customHeight="1" thickBot="1" x14ac:dyDescent="0.3">
      <c r="B6" s="25">
        <f t="shared" ref="B6:G6" si="0">SUM(B3:B5)</f>
        <v>1385197</v>
      </c>
      <c r="C6" s="25">
        <f t="shared" si="0"/>
        <v>1519555</v>
      </c>
      <c r="D6" s="25">
        <f t="shared" si="0"/>
        <v>1999251</v>
      </c>
      <c r="E6" s="25">
        <f t="shared" si="0"/>
        <v>49189</v>
      </c>
      <c r="F6" s="25">
        <f t="shared" si="0"/>
        <v>4700</v>
      </c>
      <c r="G6" s="26">
        <f t="shared" si="0"/>
        <v>37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158C-AEC4-4E15-AA2E-3C68EF13EAD7}">
  <sheetPr>
    <tabColor rgb="FF92D050"/>
  </sheetPr>
  <dimension ref="A1:G9"/>
  <sheetViews>
    <sheetView workbookViewId="0">
      <selection activeCell="E20" sqref="E20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30" t="s">
        <v>6</v>
      </c>
    </row>
    <row r="3" spans="1:7" ht="24" customHeight="1" x14ac:dyDescent="0.25">
      <c r="A3" s="1" t="s">
        <v>0</v>
      </c>
      <c r="B3" s="13">
        <f>Q1_2020!B3+Q2_2020!B3+Q3_2020!B3+Q4_2020!B3</f>
        <v>4558876</v>
      </c>
      <c r="C3" s="14">
        <f>Q1_2020!C3+Q2_2020!C3+Q3_2020!C3+Q4_2020!C3</f>
        <v>5189833</v>
      </c>
      <c r="D3" s="14">
        <f>Q1_2020!D3+Q2_2020!D3+Q3_2020!D3+Q4_2020!D3</f>
        <v>4422307</v>
      </c>
      <c r="E3" s="14">
        <f>Q1_2020!E3+Q2_2020!E3+Q3_2020!E3+Q4_2020!E3</f>
        <v>755816</v>
      </c>
      <c r="F3" s="14">
        <f>Q1_2020!F3+Q2_2020!F3+Q3_2020!F3+Q4_2020!F3</f>
        <v>836521</v>
      </c>
      <c r="G3" s="15">
        <f>Q1_2020!G3+Q2_2020!G3+Q3_2020!G3+Q4_2020!G3</f>
        <v>7530</v>
      </c>
    </row>
    <row r="4" spans="1:7" ht="23.25" customHeight="1" x14ac:dyDescent="0.25">
      <c r="A4" s="2" t="s">
        <v>1</v>
      </c>
      <c r="B4" s="5">
        <v>0</v>
      </c>
      <c r="C4" s="6">
        <v>0</v>
      </c>
      <c r="D4" s="6">
        <v>0</v>
      </c>
      <c r="E4" s="6">
        <v>0</v>
      </c>
      <c r="F4" s="6">
        <v>0</v>
      </c>
      <c r="G4" s="7">
        <v>0</v>
      </c>
    </row>
    <row r="5" spans="1:7" ht="22.5" customHeight="1" thickBot="1" x14ac:dyDescent="0.3">
      <c r="A5" s="3" t="s">
        <v>7</v>
      </c>
      <c r="B5" s="8">
        <v>0</v>
      </c>
      <c r="C5" s="9">
        <v>0</v>
      </c>
      <c r="D5" s="9">
        <v>0</v>
      </c>
      <c r="E5" s="9">
        <v>0</v>
      </c>
      <c r="F5" s="9">
        <v>0</v>
      </c>
      <c r="G5" s="10">
        <v>0</v>
      </c>
    </row>
    <row r="6" spans="1:7" ht="22.5" customHeight="1" thickBot="1" x14ac:dyDescent="0.3">
      <c r="B6" s="11">
        <f t="shared" ref="B6:G6" si="0">SUM(B3:B5)</f>
        <v>4558876</v>
      </c>
      <c r="C6" s="11">
        <f t="shared" si="0"/>
        <v>5189833</v>
      </c>
      <c r="D6" s="11">
        <f t="shared" si="0"/>
        <v>4422307</v>
      </c>
      <c r="E6" s="11">
        <f t="shared" si="0"/>
        <v>755816</v>
      </c>
      <c r="F6" s="11">
        <f t="shared" si="0"/>
        <v>836521</v>
      </c>
      <c r="G6" s="12">
        <f t="shared" si="0"/>
        <v>7530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8756-43DA-4B25-B751-ABDE60D8466C}">
  <dimension ref="A1:G9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1179929</v>
      </c>
      <c r="C3" s="17">
        <v>1500742</v>
      </c>
      <c r="D3" s="17">
        <v>869260</v>
      </c>
      <c r="E3" s="17">
        <v>721001</v>
      </c>
      <c r="F3" s="17">
        <v>858638</v>
      </c>
      <c r="G3" s="18">
        <v>5629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4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3.25" customHeight="1" thickBot="1" x14ac:dyDescent="0.3">
      <c r="B6" s="25">
        <f t="shared" ref="B6:G6" si="0">SUM(B3:B5)</f>
        <v>1179929</v>
      </c>
      <c r="C6" s="25">
        <f t="shared" si="0"/>
        <v>1500742</v>
      </c>
      <c r="D6" s="25">
        <f t="shared" si="0"/>
        <v>869260</v>
      </c>
      <c r="E6" s="25">
        <f t="shared" si="0"/>
        <v>721001</v>
      </c>
      <c r="F6" s="25">
        <f t="shared" si="0"/>
        <v>858638</v>
      </c>
      <c r="G6" s="26">
        <f t="shared" si="0"/>
        <v>5629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9FFC-11AA-481A-A81D-BABC287305FD}">
  <dimension ref="A1:G9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1273809</v>
      </c>
      <c r="C3" s="17">
        <v>1355887</v>
      </c>
      <c r="D3" s="17">
        <v>581858</v>
      </c>
      <c r="E3" s="17">
        <v>279438</v>
      </c>
      <c r="F3" s="17">
        <v>6200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4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3.25" customHeight="1" thickBot="1" x14ac:dyDescent="0.3">
      <c r="B6" s="25">
        <f t="shared" ref="B6:G6" si="0">SUM(B3:B5)</f>
        <v>1273809</v>
      </c>
      <c r="C6" s="25">
        <f t="shared" si="0"/>
        <v>1355887</v>
      </c>
      <c r="D6" s="25">
        <f t="shared" si="0"/>
        <v>581858</v>
      </c>
      <c r="E6" s="25">
        <f t="shared" si="0"/>
        <v>279438</v>
      </c>
      <c r="F6" s="25">
        <f t="shared" si="0"/>
        <v>6200</v>
      </c>
      <c r="G6" s="26">
        <f t="shared" si="0"/>
        <v>0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85A8-1F6B-4E3B-BCD7-EADA83D8DA55}">
  <dimension ref="A1:G9"/>
  <sheetViews>
    <sheetView workbookViewId="0">
      <selection sqref="A1:G1"/>
    </sheetView>
  </sheetViews>
  <sheetFormatPr defaultRowHeight="15" x14ac:dyDescent="0.25"/>
  <cols>
    <col min="1" max="1" width="40.7109375" customWidth="1"/>
    <col min="2" max="2" width="13.140625" customWidth="1"/>
    <col min="3" max="3" width="13.7109375" customWidth="1"/>
    <col min="4" max="4" width="13.28515625" customWidth="1"/>
    <col min="5" max="5" width="11.42578125" customWidth="1"/>
    <col min="6" max="6" width="12.7109375" customWidth="1"/>
    <col min="7" max="7" width="11.140625" customWidth="1"/>
  </cols>
  <sheetData>
    <row r="1" spans="1:7" ht="23.25" customHeight="1" thickBot="1" x14ac:dyDescent="0.3">
      <c r="A1" s="66" t="s">
        <v>9</v>
      </c>
      <c r="B1" s="67"/>
      <c r="C1" s="67"/>
      <c r="D1" s="67"/>
      <c r="E1" s="67"/>
      <c r="F1" s="67"/>
      <c r="G1" s="68"/>
    </row>
    <row r="2" spans="1:7" ht="15.75" thickBot="1" x14ac:dyDescent="0.3">
      <c r="A2" s="27" t="s">
        <v>11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8</v>
      </c>
      <c r="G2" s="29" t="s">
        <v>6</v>
      </c>
    </row>
    <row r="3" spans="1:7" ht="25.5" customHeight="1" x14ac:dyDescent="0.25">
      <c r="A3" s="1" t="s">
        <v>0</v>
      </c>
      <c r="B3" s="16">
        <v>1309362</v>
      </c>
      <c r="C3" s="17">
        <v>1367827</v>
      </c>
      <c r="D3" s="17">
        <v>1135059</v>
      </c>
      <c r="E3" s="17">
        <v>2435</v>
      </c>
      <c r="F3" s="17">
        <v>12103</v>
      </c>
      <c r="G3" s="18">
        <v>0</v>
      </c>
    </row>
    <row r="4" spans="1:7" ht="21.75" customHeight="1" x14ac:dyDescent="0.25">
      <c r="A4" s="2" t="s">
        <v>1</v>
      </c>
      <c r="B4" s="19">
        <v>0</v>
      </c>
      <c r="C4" s="20">
        <v>0</v>
      </c>
      <c r="D4" s="20">
        <v>0</v>
      </c>
      <c r="E4" s="20">
        <v>0</v>
      </c>
      <c r="F4" s="20">
        <v>0</v>
      </c>
      <c r="G4" s="21">
        <v>0</v>
      </c>
    </row>
    <row r="5" spans="1:7" ht="24" customHeight="1" thickBot="1" x14ac:dyDescent="0.3">
      <c r="A5" s="3" t="s">
        <v>7</v>
      </c>
      <c r="B5" s="22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ht="23.25" customHeight="1" thickBot="1" x14ac:dyDescent="0.3">
      <c r="B6" s="25">
        <f t="shared" ref="B6:G6" si="0">SUM(B3:B5)</f>
        <v>1309362</v>
      </c>
      <c r="C6" s="25">
        <f t="shared" si="0"/>
        <v>1367827</v>
      </c>
      <c r="D6" s="25">
        <f t="shared" si="0"/>
        <v>1135059</v>
      </c>
      <c r="E6" s="25">
        <f t="shared" si="0"/>
        <v>2435</v>
      </c>
      <c r="F6" s="25">
        <f t="shared" si="0"/>
        <v>12103</v>
      </c>
      <c r="G6" s="26">
        <f t="shared" si="0"/>
        <v>0</v>
      </c>
    </row>
    <row r="9" spans="1:7" x14ac:dyDescent="0.25">
      <c r="A9" s="4" t="s">
        <v>10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29</vt:i4>
      </vt:variant>
    </vt:vector>
  </HeadingPairs>
  <TitlesOfParts>
    <vt:vector size="29" baseType="lpstr">
      <vt:lpstr>SUM 2019</vt:lpstr>
      <vt:lpstr>Q1_2020</vt:lpstr>
      <vt:lpstr>Q2_2020</vt:lpstr>
      <vt:lpstr>Q3_2020</vt:lpstr>
      <vt:lpstr>Q4_2020</vt:lpstr>
      <vt:lpstr>SUM 2020</vt:lpstr>
      <vt:lpstr>Q1_2021</vt:lpstr>
      <vt:lpstr>Q2_2021</vt:lpstr>
      <vt:lpstr>Q3_2021</vt:lpstr>
      <vt:lpstr>Q4_2021</vt:lpstr>
      <vt:lpstr>SUM 2021</vt:lpstr>
      <vt:lpstr>Q1_2022</vt:lpstr>
      <vt:lpstr>Q2_2022</vt:lpstr>
      <vt:lpstr>Q3_2022</vt:lpstr>
      <vt:lpstr>Q4_2022</vt:lpstr>
      <vt:lpstr>SUM 2022</vt:lpstr>
      <vt:lpstr>Q1_2023</vt:lpstr>
      <vt:lpstr>Q2_2023</vt:lpstr>
      <vt:lpstr>Q3_2023</vt:lpstr>
      <vt:lpstr>Q4_2023</vt:lpstr>
      <vt:lpstr>SUM 2023</vt:lpstr>
      <vt:lpstr>Q1_2024</vt:lpstr>
      <vt:lpstr>Q2_2024</vt:lpstr>
      <vt:lpstr>Q3_2024</vt:lpstr>
      <vt:lpstr>Q4_2024</vt:lpstr>
      <vt:lpstr>SUM 2024</vt:lpstr>
      <vt:lpstr>Q1_2025</vt:lpstr>
      <vt:lpstr>Q2_2025</vt:lpstr>
      <vt:lpstr>Q3_2025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 Bratina</dc:creator>
  <cp:lastModifiedBy>Dejan Tasić</cp:lastModifiedBy>
  <dcterms:created xsi:type="dcterms:W3CDTF">2020-09-08T09:53:47Z</dcterms:created>
  <dcterms:modified xsi:type="dcterms:W3CDTF">2025-07-31T12:14:38Z</dcterms:modified>
</cp:coreProperties>
</file>