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a_delovni_zvezek"/>
  <mc:AlternateContent xmlns:mc="http://schemas.openxmlformats.org/markup-compatibility/2006">
    <mc:Choice Requires="x15">
      <x15ac:absPath xmlns:x15ac="http://schemas.microsoft.com/office/spreadsheetml/2010/11/ac" url="D:\Server\BAZA\ZPlin\TEH\Zplin_Tarife\ZPlinPS_Tarife\TAR_NC_E-E\TAR_NC_E-E_2021\OMR_PS_CAA\JD\Objava\"/>
    </mc:Choice>
  </mc:AlternateContent>
  <xr:revisionPtr revIDLastSave="0" documentId="13_ncr:1_{009AB4A2-74DF-43ED-8C28-4F39C8A10CA4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Vsebina" sheetId="4" r:id="rId1"/>
    <sheet name="CAA_Matricna_REF-I" sheetId="18" r:id="rId2"/>
    <sheet name="CAA_Matricna_REF-II" sheetId="20" r:id="rId3"/>
    <sheet name="CAA_CWD_REF-I" sheetId="19" r:id="rId4"/>
    <sheet name="CAA_CWD_REF-II" sheetId="21" r:id="rId5"/>
  </sheets>
  <externalReferences>
    <externalReference r:id="rId6"/>
    <externalReference r:id="rId7"/>
    <externalReference r:id="rId8"/>
  </externalReferences>
  <definedNames>
    <definedName name="_xlcn.PovezanaTabela_tblS_PSubjektDejavnosti1" hidden="1">[1]!tblS_PSubjektDejavnosti[#Data]</definedName>
    <definedName name="_xlcn.WorksheetConnection_POS_BAZA_Analitika_20160116.xlsmtblS_PSubjekt_Dejavnost1" hidden="1">[2]!tblQ_PSubjekt_Dejavnost[#Data]</definedName>
    <definedName name="DanVnaprej" localSheetId="4">#REF!</definedName>
    <definedName name="DanVnaprej" localSheetId="2">#REF!</definedName>
    <definedName name="DanVnaprej">#REF!</definedName>
    <definedName name="Dnevna" localSheetId="4">#REF!</definedName>
    <definedName name="Dnevna" localSheetId="2">#REF!</definedName>
    <definedName name="Dnevna">#REF!</definedName>
    <definedName name="ID_TarifniCenik_IZ">[3]!tbl_Sifrant_DSistemi[ID_TarifniCenik]</definedName>
    <definedName name="Kvartalna" localSheetId="4">#REF!</definedName>
    <definedName name="Kvartalna" localSheetId="2">#REF!</definedName>
    <definedName name="Kvartalna">#REF!</definedName>
    <definedName name="Letna" localSheetId="4">#REF!</definedName>
    <definedName name="Letna" localSheetId="2">#REF!</definedName>
    <definedName name="Letna">#REF!</definedName>
    <definedName name="Mesečna" localSheetId="4">#REF!</definedName>
    <definedName name="Mesečna" localSheetId="2">#REF!</definedName>
    <definedName name="Mesečna">#REF!</definedName>
    <definedName name="_xlnm.Print_Area" localSheetId="3">'CAA_CWD_REF-I'!$A$2:$P$85</definedName>
    <definedName name="_xlnm.Print_Area" localSheetId="4">'CAA_CWD_REF-II'!$A$2:$P$85</definedName>
    <definedName name="_xlnm.Print_Area" localSheetId="1">'CAA_Matricna_REF-I'!$B$2:$P$86</definedName>
    <definedName name="_xlnm.Print_Area" localSheetId="2">'CAA_Matricna_REF-II'!$B$2:$P$86</definedName>
    <definedName name="_xlnm.Print_Area" localSheetId="0">Vsebina!$A$1:$D$40</definedName>
    <definedName name="Rocnost">#REF!</definedName>
    <definedName name="tbl_CPKi_I1">#REF!</definedName>
    <definedName name="tbl_CPKi_I3" localSheetId="4">#REF!</definedName>
    <definedName name="tbl_CPKi_I3" localSheetId="2">#REF!</definedName>
    <definedName name="tbl_CPKi_I3">#REF!</definedName>
    <definedName name="tbl_Sezonski_Faktor" localSheetId="4">#REF!</definedName>
    <definedName name="tbl_Sezonski_Faktor" localSheetId="2">#REF!</definedName>
    <definedName name="tbl_Sezonski_Faktor">#REF!</definedName>
    <definedName name="tbl_Tarife" localSheetId="4">#REF!</definedName>
    <definedName name="tbl_Tarife" localSheetId="2">#REF!</definedName>
    <definedName name="tbl_Tarife">#REF!</definedName>
    <definedName name="tbl_Tarife_RS" localSheetId="4">#REF!</definedName>
    <definedName name="tbl_Tarife_RS" localSheetId="2">#REF!</definedName>
    <definedName name="tbl_Tarife_RS">#REF!</definedName>
    <definedName name="tblS_Izbira" localSheetId="4">#REF!</definedName>
    <definedName name="tblS_Izbira" localSheetId="2">#REF!</definedName>
    <definedName name="tblS_Izbira">#REF!</definedName>
    <definedName name="ZnotrajDneva" localSheetId="4">#REF!</definedName>
    <definedName name="ZnotrajDneva" localSheetId="2">#REF!</definedName>
    <definedName name="ZnotrajDnev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1" l="1"/>
  <c r="D62" i="21"/>
  <c r="D61" i="21"/>
  <c r="D60" i="21"/>
  <c r="H59" i="21"/>
  <c r="E75" i="21" s="1"/>
  <c r="G59" i="21"/>
  <c r="F59" i="21"/>
  <c r="E59" i="21"/>
  <c r="G48" i="21"/>
  <c r="E71" i="21" s="1"/>
  <c r="F48" i="21"/>
  <c r="E48" i="21"/>
  <c r="E76" i="21" s="1"/>
  <c r="D48" i="21"/>
  <c r="H47" i="21"/>
  <c r="P47" i="21" s="1"/>
  <c r="H46" i="21"/>
  <c r="H45" i="21"/>
  <c r="P45" i="21" s="1"/>
  <c r="H44" i="21"/>
  <c r="E66" i="21" s="1"/>
  <c r="N37" i="21"/>
  <c r="H58" i="21"/>
  <c r="N36" i="21"/>
  <c r="G58" i="21"/>
  <c r="N35" i="21"/>
  <c r="E53" i="21"/>
  <c r="N34" i="21"/>
  <c r="D43" i="21"/>
  <c r="C27" i="21"/>
  <c r="C26" i="21"/>
  <c r="C25" i="21"/>
  <c r="C45" i="21" s="1"/>
  <c r="C24" i="21"/>
  <c r="D62" i="20"/>
  <c r="C61" i="20"/>
  <c r="D60" i="20"/>
  <c r="G59" i="20"/>
  <c r="F59" i="20"/>
  <c r="G48" i="20"/>
  <c r="E75" i="20" s="1"/>
  <c r="F48" i="20"/>
  <c r="E48" i="20"/>
  <c r="D48" i="20"/>
  <c r="E76" i="20" s="1"/>
  <c r="H47" i="20"/>
  <c r="H46" i="20"/>
  <c r="P46" i="20" s="1"/>
  <c r="C46" i="20"/>
  <c r="H45" i="20"/>
  <c r="H44" i="20"/>
  <c r="O37" i="20"/>
  <c r="N37" i="20"/>
  <c r="H58" i="20"/>
  <c r="O36" i="20"/>
  <c r="N36" i="20"/>
  <c r="F43" i="20"/>
  <c r="O35" i="20"/>
  <c r="N35" i="20"/>
  <c r="E43" i="20"/>
  <c r="O34" i="20"/>
  <c r="N34" i="20"/>
  <c r="E58" i="20"/>
  <c r="C27" i="20"/>
  <c r="C47" i="20" s="1"/>
  <c r="C26" i="20"/>
  <c r="C62" i="20" s="1"/>
  <c r="C25" i="20"/>
  <c r="C45" i="20" s="1"/>
  <c r="C24" i="20"/>
  <c r="C60" i="20" s="1"/>
  <c r="E18" i="20"/>
  <c r="H59" i="20" s="1"/>
  <c r="E17" i="20"/>
  <c r="E16" i="20"/>
  <c r="E15" i="20"/>
  <c r="E59" i="20" s="1"/>
  <c r="E11" i="20"/>
  <c r="D63" i="20" s="1"/>
  <c r="E10" i="20"/>
  <c r="E9" i="20"/>
  <c r="D61" i="20" s="1"/>
  <c r="E8" i="20"/>
  <c r="E53" i="20" l="1"/>
  <c r="C16" i="21"/>
  <c r="F43" i="21"/>
  <c r="G53" i="21"/>
  <c r="E58" i="21"/>
  <c r="G43" i="21"/>
  <c r="F58" i="20"/>
  <c r="D53" i="21"/>
  <c r="F58" i="21"/>
  <c r="G43" i="20"/>
  <c r="E43" i="21"/>
  <c r="C47" i="21"/>
  <c r="C63" i="21"/>
  <c r="M37" i="21"/>
  <c r="O46" i="21"/>
  <c r="M46" i="21" s="1"/>
  <c r="C60" i="21"/>
  <c r="C44" i="21"/>
  <c r="M34" i="21"/>
  <c r="O47" i="21"/>
  <c r="M47" i="21" s="1"/>
  <c r="C62" i="21"/>
  <c r="M36" i="21"/>
  <c r="C46" i="21"/>
  <c r="O45" i="21"/>
  <c r="M45" i="21" s="1"/>
  <c r="M35" i="21"/>
  <c r="P44" i="21"/>
  <c r="P46" i="21"/>
  <c r="C18" i="21"/>
  <c r="O34" i="21"/>
  <c r="O35" i="21"/>
  <c r="N45" i="21" s="1"/>
  <c r="O36" i="21"/>
  <c r="O37" i="21"/>
  <c r="N47" i="21" s="1"/>
  <c r="E54" i="21"/>
  <c r="E49" i="21" s="1"/>
  <c r="C15" i="21"/>
  <c r="F53" i="21"/>
  <c r="F54" i="21"/>
  <c r="F49" i="21" s="1"/>
  <c r="C61" i="21"/>
  <c r="G54" i="21"/>
  <c r="G49" i="21" s="1"/>
  <c r="E81" i="21" s="1"/>
  <c r="E70" i="21"/>
  <c r="C17" i="21"/>
  <c r="D54" i="21"/>
  <c r="D49" i="21" s="1"/>
  <c r="E66" i="20"/>
  <c r="O45" i="20"/>
  <c r="M45" i="20" s="1"/>
  <c r="O46" i="20"/>
  <c r="M46" i="20" s="1"/>
  <c r="N46" i="20"/>
  <c r="P47" i="20"/>
  <c r="N47" i="20" s="1"/>
  <c r="D43" i="20"/>
  <c r="F54" i="20"/>
  <c r="F49" i="20" s="1"/>
  <c r="G58" i="20"/>
  <c r="C63" i="20"/>
  <c r="M34" i="20"/>
  <c r="M35" i="20"/>
  <c r="M36" i="20"/>
  <c r="M37" i="20"/>
  <c r="P44" i="20"/>
  <c r="G53" i="20"/>
  <c r="G54" i="20"/>
  <c r="G49" i="20" s="1"/>
  <c r="E81" i="20" s="1"/>
  <c r="E70" i="20"/>
  <c r="P45" i="20"/>
  <c r="N45" i="20" s="1"/>
  <c r="E54" i="20"/>
  <c r="E49" i="20" s="1"/>
  <c r="C44" i="20"/>
  <c r="F53" i="20"/>
  <c r="D53" i="20"/>
  <c r="D54" i="20"/>
  <c r="D49" i="20" s="1"/>
  <c r="E84" i="20" s="1"/>
  <c r="E71" i="20"/>
  <c r="N44" i="21" l="1"/>
  <c r="P48" i="21"/>
  <c r="E74" i="21"/>
  <c r="E78" i="21" s="1"/>
  <c r="O44" i="21"/>
  <c r="E84" i="21"/>
  <c r="N46" i="21"/>
  <c r="E73" i="21"/>
  <c r="E77" i="21" s="1"/>
  <c r="E67" i="21"/>
  <c r="E68" i="21" s="1"/>
  <c r="O44" i="20"/>
  <c r="N44" i="20"/>
  <c r="E83" i="20" s="1"/>
  <c r="E85" i="20" s="1"/>
  <c r="P48" i="20"/>
  <c r="E74" i="20"/>
  <c r="E78" i="20" s="1"/>
  <c r="H9" i="20" s="1"/>
  <c r="O47" i="20"/>
  <c r="M47" i="20" s="1"/>
  <c r="E67" i="20"/>
  <c r="E68" i="20" s="1"/>
  <c r="E83" i="21" l="1"/>
  <c r="E85" i="21" s="1"/>
  <c r="M44" i="21"/>
  <c r="E80" i="21" s="1"/>
  <c r="E82" i="21" s="1"/>
  <c r="G8" i="21" s="1"/>
  <c r="G10" i="21" s="1"/>
  <c r="O48" i="21"/>
  <c r="G9" i="21"/>
  <c r="E73" i="20"/>
  <c r="E77" i="20" s="1"/>
  <c r="H8" i="20" s="1"/>
  <c r="H10" i="20" s="1"/>
  <c r="H11" i="20" s="1"/>
  <c r="M44" i="20"/>
  <c r="E80" i="20" s="1"/>
  <c r="E82" i="20" s="1"/>
  <c r="O48" i="20"/>
  <c r="D63" i="19" l="1"/>
  <c r="D62" i="19"/>
  <c r="D61" i="19"/>
  <c r="D60" i="19"/>
  <c r="H59" i="19"/>
  <c r="G59" i="19"/>
  <c r="F59" i="19"/>
  <c r="E59" i="19"/>
  <c r="G48" i="19"/>
  <c r="E75" i="19" s="1"/>
  <c r="F48" i="19"/>
  <c r="E48" i="19"/>
  <c r="D48" i="19"/>
  <c r="E76" i="19" s="1"/>
  <c r="H47" i="19"/>
  <c r="H46" i="19"/>
  <c r="P46" i="19" s="1"/>
  <c r="N46" i="19" s="1"/>
  <c r="H45" i="19"/>
  <c r="H44" i="19"/>
  <c r="E66" i="19" s="1"/>
  <c r="O37" i="19"/>
  <c r="N37" i="19"/>
  <c r="H58" i="19"/>
  <c r="O36" i="19"/>
  <c r="N36" i="19"/>
  <c r="F43" i="19"/>
  <c r="O35" i="19"/>
  <c r="N35" i="19"/>
  <c r="E43" i="19"/>
  <c r="O34" i="19"/>
  <c r="N34" i="19"/>
  <c r="E58" i="19"/>
  <c r="C18" i="19"/>
  <c r="C26" i="19"/>
  <c r="C25" i="19"/>
  <c r="C24" i="19"/>
  <c r="D61" i="18"/>
  <c r="D60" i="18"/>
  <c r="H59" i="18"/>
  <c r="E75" i="18" s="1"/>
  <c r="E59" i="18"/>
  <c r="H58" i="18"/>
  <c r="F58" i="18"/>
  <c r="E58" i="18"/>
  <c r="G53" i="18"/>
  <c r="E53" i="18"/>
  <c r="D53" i="18"/>
  <c r="G48" i="18"/>
  <c r="F48" i="18"/>
  <c r="E48" i="18"/>
  <c r="D48" i="18"/>
  <c r="H47" i="18"/>
  <c r="P47" i="18" s="1"/>
  <c r="H46" i="18"/>
  <c r="H45" i="18"/>
  <c r="P45" i="18" s="1"/>
  <c r="H44" i="18"/>
  <c r="G43" i="18"/>
  <c r="F43" i="18"/>
  <c r="E43" i="18"/>
  <c r="N37" i="18"/>
  <c r="N36" i="18"/>
  <c r="G58" i="18"/>
  <c r="N35" i="18"/>
  <c r="N34" i="18"/>
  <c r="D43" i="18"/>
  <c r="E18" i="18"/>
  <c r="E17" i="18"/>
  <c r="G59" i="18" s="1"/>
  <c r="E16" i="18"/>
  <c r="F59" i="18" s="1"/>
  <c r="E15" i="18"/>
  <c r="E11" i="18"/>
  <c r="D63" i="18" s="1"/>
  <c r="C27" i="18"/>
  <c r="E10" i="18"/>
  <c r="D62" i="18" s="1"/>
  <c r="E26" i="18"/>
  <c r="E9" i="18"/>
  <c r="E25" i="18"/>
  <c r="E8" i="18"/>
  <c r="C24" i="18"/>
  <c r="G43" i="19" l="1"/>
  <c r="F58" i="19"/>
  <c r="C16" i="18"/>
  <c r="E24" i="18"/>
  <c r="E27" i="18"/>
  <c r="C63" i="18"/>
  <c r="M37" i="18"/>
  <c r="C18" i="18"/>
  <c r="C16" i="19"/>
  <c r="E53" i="19"/>
  <c r="C15" i="19"/>
  <c r="C27" i="19"/>
  <c r="C47" i="19" s="1"/>
  <c r="C45" i="19"/>
  <c r="M35" i="19"/>
  <c r="C61" i="19"/>
  <c r="C62" i="19"/>
  <c r="M36" i="19"/>
  <c r="C46" i="19"/>
  <c r="C60" i="19"/>
  <c r="M34" i="19"/>
  <c r="C44" i="19"/>
  <c r="O47" i="19"/>
  <c r="M47" i="19" s="1"/>
  <c r="P45" i="19"/>
  <c r="N45" i="19" s="1"/>
  <c r="P47" i="19"/>
  <c r="N47" i="19" s="1"/>
  <c r="D43" i="19"/>
  <c r="O46" i="19"/>
  <c r="M46" i="19" s="1"/>
  <c r="F53" i="19"/>
  <c r="F54" i="19"/>
  <c r="F49" i="19" s="1"/>
  <c r="G58" i="19"/>
  <c r="C17" i="19"/>
  <c r="P44" i="19"/>
  <c r="G49" i="19"/>
  <c r="E81" i="19" s="1"/>
  <c r="G53" i="19"/>
  <c r="G54" i="19"/>
  <c r="E70" i="19"/>
  <c r="E54" i="19"/>
  <c r="E49" i="19" s="1"/>
  <c r="D53" i="19"/>
  <c r="D54" i="19"/>
  <c r="D49" i="19" s="1"/>
  <c r="E84" i="19" s="1"/>
  <c r="E71" i="19"/>
  <c r="C60" i="18"/>
  <c r="C44" i="18"/>
  <c r="M34" i="18"/>
  <c r="O46" i="18"/>
  <c r="M46" i="18" s="1"/>
  <c r="E76" i="18"/>
  <c r="O47" i="18"/>
  <c r="M47" i="18" s="1"/>
  <c r="N47" i="18"/>
  <c r="E70" i="18"/>
  <c r="O45" i="18"/>
  <c r="M45" i="18" s="1"/>
  <c r="P44" i="18"/>
  <c r="P46" i="18"/>
  <c r="G54" i="18"/>
  <c r="G49" i="18" s="1"/>
  <c r="E81" i="18" s="1"/>
  <c r="C25" i="18"/>
  <c r="C47" i="18"/>
  <c r="D54" i="18"/>
  <c r="D49" i="18" s="1"/>
  <c r="C15" i="18"/>
  <c r="C17" i="18"/>
  <c r="O34" i="18"/>
  <c r="O35" i="18"/>
  <c r="N45" i="18" s="1"/>
  <c r="O36" i="18"/>
  <c r="O37" i="18"/>
  <c r="E54" i="18"/>
  <c r="E49" i="18" s="1"/>
  <c r="C26" i="18"/>
  <c r="O44" i="18"/>
  <c r="F53" i="18"/>
  <c r="F54" i="18"/>
  <c r="F49" i="18" s="1"/>
  <c r="E66" i="18"/>
  <c r="E71" i="18"/>
  <c r="M37" i="19" l="1"/>
  <c r="C63" i="19"/>
  <c r="E67" i="19"/>
  <c r="E68" i="19" s="1"/>
  <c r="P48" i="19"/>
  <c r="N44" i="19"/>
  <c r="E83" i="19" s="1"/>
  <c r="E85" i="19" s="1"/>
  <c r="O44" i="19"/>
  <c r="E74" i="19"/>
  <c r="E78" i="19" s="1"/>
  <c r="G9" i="19" s="1"/>
  <c r="O45" i="19"/>
  <c r="M45" i="19" s="1"/>
  <c r="O48" i="18"/>
  <c r="M44" i="18"/>
  <c r="E80" i="18" s="1"/>
  <c r="E82" i="18" s="1"/>
  <c r="C62" i="18"/>
  <c r="M36" i="18"/>
  <c r="C46" i="18"/>
  <c r="E84" i="18"/>
  <c r="N46" i="18"/>
  <c r="N44" i="18"/>
  <c r="E83" i="18" s="1"/>
  <c r="P48" i="18"/>
  <c r="E74" i="18"/>
  <c r="E78" i="18" s="1"/>
  <c r="C45" i="18"/>
  <c r="C61" i="18"/>
  <c r="M35" i="18"/>
  <c r="E73" i="18"/>
  <c r="E77" i="18" s="1"/>
  <c r="H8" i="18" s="1"/>
  <c r="E67" i="18"/>
  <c r="E68" i="18" s="1"/>
  <c r="E85" i="18" l="1"/>
  <c r="M44" i="19"/>
  <c r="E80" i="19" s="1"/>
  <c r="E82" i="19" s="1"/>
  <c r="O48" i="19"/>
  <c r="E73" i="19"/>
  <c r="E77" i="19" s="1"/>
  <c r="H9" i="18"/>
  <c r="H10" i="18" s="1"/>
  <c r="H11" i="18" s="1"/>
  <c r="G8" i="19" l="1"/>
  <c r="G10" i="19" s="1"/>
</calcChain>
</file>

<file path=xl/sharedStrings.xml><?xml version="1.0" encoding="utf-8"?>
<sst xmlns="http://schemas.openxmlformats.org/spreadsheetml/2006/main" count="305" uniqueCount="64">
  <si>
    <t>Distance (km)</t>
  </si>
  <si>
    <t>Average distance (km) for each exit point to the group of entry points</t>
  </si>
  <si>
    <t>Exit</t>
  </si>
  <si>
    <t>Ceršak</t>
  </si>
  <si>
    <t>Rogatec</t>
  </si>
  <si>
    <t>Entry</t>
  </si>
  <si>
    <t xml:space="preserve">Average distance (km) for each entry point </t>
  </si>
  <si>
    <t>to intra exits</t>
  </si>
  <si>
    <t>to cross exits</t>
  </si>
  <si>
    <t>Entry section</t>
  </si>
  <si>
    <t>Exit section</t>
  </si>
  <si>
    <t>Capacity (kWh/d)</t>
  </si>
  <si>
    <t>Total</t>
  </si>
  <si>
    <t>Driver for each Entry (Cross-Use)</t>
  </si>
  <si>
    <t>Entry Cap (Intra-Use)</t>
  </si>
  <si>
    <t>Entry Cap (Cross-Use)</t>
  </si>
  <si>
    <t>Totals:</t>
  </si>
  <si>
    <t>Drivers for Exit Points</t>
  </si>
  <si>
    <t>Acc. to Art 5(5)(a)</t>
  </si>
  <si>
    <t>Vstopne tarife</t>
  </si>
  <si>
    <t>Capacity revenue (€)</t>
  </si>
  <si>
    <t>Exit tariffs</t>
  </si>
  <si>
    <t>Entry share</t>
  </si>
  <si>
    <t>Exit share</t>
  </si>
  <si>
    <t>Slovenija</t>
  </si>
  <si>
    <t>Entry revenues</t>
  </si>
  <si>
    <t xml:space="preserve">Exit revenues </t>
  </si>
  <si>
    <t>Izstopne tarife</t>
  </si>
  <si>
    <t>Entry revenues dedicated for Intra</t>
  </si>
  <si>
    <t>Acc. to Art 5(5)(c)</t>
  </si>
  <si>
    <t>Entry revenues dedicated for Cross</t>
  </si>
  <si>
    <t>Acc. to Art 5(5)(b)</t>
  </si>
  <si>
    <t>Exit revenues from Intra</t>
  </si>
  <si>
    <t>Exit revenues from Cross</t>
  </si>
  <si>
    <t>Revenue for Intra</t>
  </si>
  <si>
    <t>Revenue for Cross</t>
  </si>
  <si>
    <t>Cost driver for Entry Intra</t>
  </si>
  <si>
    <t>Cost driver for Exit Intra</t>
  </si>
  <si>
    <t>Cost driver for Intra</t>
  </si>
  <si>
    <t>Ratio intra</t>
  </si>
  <si>
    <t>Cost driver for Entry Cross</t>
  </si>
  <si>
    <t>Ratio cross</t>
  </si>
  <si>
    <t>Cost driver for Exit Cross</t>
  </si>
  <si>
    <t>CAA</t>
  </si>
  <si>
    <t>Cost driver for Cross</t>
  </si>
  <si>
    <t>justification required</t>
  </si>
  <si>
    <t>Entry points</t>
  </si>
  <si>
    <t>Exit points</t>
  </si>
  <si>
    <t>na podlagi 5. člena Uredbe Komisije (EU) 2017/460 z dne 16. marca 2017 o oblikovanju kodeksa omrežja o usklajenih tarifnih strukturah za plin</t>
  </si>
  <si>
    <t>Izračunane tarife po varianti:</t>
  </si>
  <si>
    <t>Šempeter pri Gorici</t>
  </si>
  <si>
    <t>Entry tariffs</t>
  </si>
  <si>
    <t>Tarif</t>
  </si>
  <si>
    <t>REZULTAT</t>
  </si>
  <si>
    <t>Primerjalni indeksi porazdelitve stroškov zmogljivosti 
(CAA)</t>
  </si>
  <si>
    <t>Priloga 2</t>
  </si>
  <si>
    <t>Izračun primerjalnega indeksa CAA - Matrična metoda</t>
  </si>
  <si>
    <t>Izračun primerjalnega indeksa CAA - CWD metoda</t>
  </si>
  <si>
    <t>Tarif (MAP]</t>
  </si>
  <si>
    <t>Driver for each Entry (Intra-Use)</t>
  </si>
  <si>
    <t>Ebtry tariffs</t>
  </si>
  <si>
    <t>Referenčne cene I</t>
  </si>
  <si>
    <t>Average booked capacity 2022 [kWh/day/year]</t>
  </si>
  <si>
    <t>Referenčne cene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</si>
</sst>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_-* #,##0\-;_-* &quot;-&quot;??_-;_-@_-"/>
    <numFmt numFmtId="165" formatCode="#,##0\ _€"/>
    <numFmt numFmtId="166" formatCode="0.00000"/>
    <numFmt numFmtId="167" formatCode="#,##0.00000"/>
    <numFmt numFmtId="168" formatCode="0.00000\ &quot;€/kWh/day&quot;"/>
    <numFmt numFmtId="169" formatCode="yyyy"/>
    <numFmt numFmtId="170" formatCode="_-* #,##0\ _€_-;\-* #,##0\ _€_-;_-* &quot;-&quot;??\ _€_-;_-@_-"/>
    <numFmt numFmtId="171" formatCode="_(* #,##0.00_);_(* \(#,##0.00\);_(* &quot;-&quot;??_);_(@_)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theme="8"/>
      <name val="Calibri"/>
      <family val="2"/>
      <charset val="238"/>
      <scheme val="minor"/>
    </font>
    <font>
      <b/>
      <i/>
      <sz val="11"/>
      <color theme="8"/>
      <name val="Calibri"/>
      <family val="2"/>
      <charset val="238"/>
      <scheme val="minor"/>
    </font>
    <font>
      <b/>
      <sz val="18"/>
      <color theme="1"/>
      <name val="Arial Black"/>
      <family val="2"/>
      <charset val="238"/>
    </font>
    <font>
      <b/>
      <sz val="18"/>
      <color theme="1"/>
      <name val="Verdana"/>
      <family val="2"/>
      <charset val="238"/>
    </font>
    <font>
      <sz val="14"/>
      <color theme="1"/>
      <name val="Segoe UI Light"/>
      <family val="2"/>
      <charset val="238"/>
    </font>
    <font>
      <sz val="12"/>
      <color theme="1"/>
      <name val="Segoe UI Light"/>
      <family val="2"/>
      <charset val="238"/>
    </font>
    <font>
      <b/>
      <sz val="16"/>
      <color theme="1"/>
      <name val="Verdana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color theme="7" tint="-0.249977111117893"/>
      <name val="Calibri"/>
      <family val="2"/>
      <charset val="238"/>
      <scheme val="minor"/>
    </font>
    <font>
      <sz val="10"/>
      <color theme="7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color theme="7"/>
      <name val="Calibri"/>
      <family val="2"/>
      <charset val="238"/>
      <scheme val="minor"/>
    </font>
    <font>
      <b/>
      <sz val="16"/>
      <color theme="7" tint="-0.249977111117893"/>
      <name val="Calibri"/>
      <family val="2"/>
      <charset val="238"/>
      <scheme val="minor"/>
    </font>
    <font>
      <b/>
      <sz val="14"/>
      <color theme="1"/>
      <name val="Segoe U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u/>
      <sz val="10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9" fillId="0" borderId="0"/>
    <xf numFmtId="0" fontId="34" fillId="0" borderId="0" applyNumberFormat="0" applyFill="0" applyBorder="0" applyAlignment="0" applyProtection="0"/>
    <xf numFmtId="171" fontId="2" fillId="0" borderId="0" applyFont="0" applyFill="0" applyBorder="0" applyAlignment="0" applyProtection="0"/>
  </cellStyleXfs>
  <cellXfs count="220">
    <xf numFmtId="0" fontId="0" fillId="0" borderId="0" xfId="0"/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165" fontId="4" fillId="0" borderId="0" xfId="2" applyNumberFormat="1" applyFont="1" applyFill="1" applyBorder="1" applyAlignment="1">
      <alignment horizontal="left" vertical="center" indent="1"/>
    </xf>
    <xf numFmtId="165" fontId="5" fillId="0" borderId="0" xfId="2" applyNumberFormat="1" applyFont="1" applyFill="1" applyBorder="1" applyAlignment="1">
      <alignment horizontal="left" vertical="center" indent="1"/>
    </xf>
    <xf numFmtId="166" fontId="5" fillId="0" borderId="0" xfId="0" applyNumberFormat="1" applyFont="1" applyFill="1" applyBorder="1" applyAlignment="1">
      <alignment horizontal="left" vertical="center" indent="1"/>
    </xf>
    <xf numFmtId="166" fontId="4" fillId="0" borderId="0" xfId="1" applyNumberFormat="1" applyFont="1" applyFill="1" applyBorder="1" applyAlignment="1">
      <alignment horizontal="left" vertical="center" indent="1"/>
    </xf>
    <xf numFmtId="9" fontId="4" fillId="0" borderId="0" xfId="1" applyFont="1" applyFill="1" applyBorder="1" applyAlignment="1">
      <alignment horizontal="left" vertical="center" indent="1"/>
    </xf>
    <xf numFmtId="9" fontId="5" fillId="0" borderId="0" xfId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vertical="center" indent="1"/>
    </xf>
    <xf numFmtId="0" fontId="5" fillId="0" borderId="0" xfId="2" applyFont="1" applyFill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3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1" fontId="5" fillId="0" borderId="0" xfId="0" applyNumberFormat="1" applyFont="1" applyFill="1" applyBorder="1" applyAlignment="1">
      <alignment horizontal="left" vertical="center" indent="1"/>
    </xf>
    <xf numFmtId="1" fontId="4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vertical="center" wrapText="1" indent="1"/>
    </xf>
    <xf numFmtId="166" fontId="5" fillId="0" borderId="0" xfId="0" applyNumberFormat="1" applyFont="1" applyFill="1" applyAlignment="1">
      <alignment horizontal="left" vertical="center" indent="1"/>
    </xf>
    <xf numFmtId="167" fontId="5" fillId="0" borderId="0" xfId="0" applyNumberFormat="1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166" fontId="5" fillId="0" borderId="0" xfId="2" applyNumberFormat="1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4" fontId="4" fillId="0" borderId="44" xfId="0" applyNumberFormat="1" applyFont="1" applyFill="1" applyBorder="1" applyAlignment="1">
      <alignment horizontal="right" vertical="center" indent="1"/>
    </xf>
    <xf numFmtId="4" fontId="4" fillId="0" borderId="37" xfId="0" applyNumberFormat="1" applyFont="1" applyFill="1" applyBorder="1" applyAlignment="1">
      <alignment horizontal="right" vertical="center" indent="1"/>
    </xf>
    <xf numFmtId="4" fontId="4" fillId="0" borderId="45" xfId="0" applyNumberFormat="1" applyFont="1" applyFill="1" applyBorder="1" applyAlignment="1">
      <alignment horizontal="right" vertical="center" indent="1"/>
    </xf>
    <xf numFmtId="4" fontId="4" fillId="0" borderId="14" xfId="0" applyNumberFormat="1" applyFont="1" applyFill="1" applyBorder="1" applyAlignment="1">
      <alignment horizontal="right" vertical="center" indent="1"/>
    </xf>
    <xf numFmtId="4" fontId="4" fillId="0" borderId="46" xfId="0" applyNumberFormat="1" applyFont="1" applyFill="1" applyBorder="1" applyAlignment="1">
      <alignment horizontal="right" vertical="center" indent="1"/>
    </xf>
    <xf numFmtId="4" fontId="4" fillId="0" borderId="17" xfId="0" applyNumberFormat="1" applyFont="1" applyFill="1" applyBorder="1" applyAlignment="1">
      <alignment horizontal="right" vertical="center" indent="1"/>
    </xf>
    <xf numFmtId="3" fontId="5" fillId="0" borderId="8" xfId="2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1"/>
    </xf>
    <xf numFmtId="3" fontId="5" fillId="0" borderId="28" xfId="2" applyNumberFormat="1" applyFont="1" applyFill="1" applyBorder="1" applyAlignment="1">
      <alignment horizontal="right" vertical="center" indent="1"/>
    </xf>
    <xf numFmtId="3" fontId="5" fillId="0" borderId="29" xfId="2" applyNumberFormat="1" applyFont="1" applyFill="1" applyBorder="1" applyAlignment="1">
      <alignment horizontal="right" vertical="center" indent="1"/>
    </xf>
    <xf numFmtId="3" fontId="5" fillId="0" borderId="30" xfId="2" applyNumberFormat="1" applyFont="1" applyFill="1" applyBorder="1" applyAlignment="1">
      <alignment horizontal="right" vertical="center" indent="1"/>
    </xf>
    <xf numFmtId="3" fontId="5" fillId="0" borderId="12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3" fontId="5" fillId="0" borderId="14" xfId="2" applyNumberFormat="1" applyFont="1" applyFill="1" applyBorder="1" applyAlignment="1">
      <alignment horizontal="right" vertical="center" indent="1"/>
    </xf>
    <xf numFmtId="3" fontId="5" fillId="0" borderId="15" xfId="2" applyNumberFormat="1" applyFont="1" applyFill="1" applyBorder="1" applyAlignment="1">
      <alignment horizontal="right" vertical="center" indent="1"/>
    </xf>
    <xf numFmtId="3" fontId="5" fillId="0" borderId="16" xfId="2" applyNumberFormat="1" applyFont="1" applyFill="1" applyBorder="1" applyAlignment="1">
      <alignment horizontal="right" vertical="center" indent="1"/>
    </xf>
    <xf numFmtId="3" fontId="5" fillId="0" borderId="17" xfId="2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Alignment="1">
      <alignment horizontal="right" vertical="center" indent="1"/>
    </xf>
    <xf numFmtId="3" fontId="4" fillId="0" borderId="0" xfId="2" applyNumberFormat="1" applyFont="1" applyFill="1" applyBorder="1" applyAlignment="1">
      <alignment horizontal="right" vertical="center" indent="1"/>
    </xf>
    <xf numFmtId="0" fontId="5" fillId="0" borderId="39" xfId="2" applyFont="1" applyFill="1" applyBorder="1" applyAlignment="1">
      <alignment horizontal="left" vertical="center" indent="1"/>
    </xf>
    <xf numFmtId="0" fontId="5" fillId="0" borderId="40" xfId="2" applyFont="1" applyFill="1" applyBorder="1" applyAlignment="1">
      <alignment horizontal="left" vertical="center" indent="1"/>
    </xf>
    <xf numFmtId="0" fontId="4" fillId="3" borderId="38" xfId="2" applyFont="1" applyFill="1" applyBorder="1" applyAlignment="1">
      <alignment horizontal="left" vertical="center" indent="1"/>
    </xf>
    <xf numFmtId="0" fontId="4" fillId="3" borderId="39" xfId="2" applyFont="1" applyFill="1" applyBorder="1" applyAlignment="1">
      <alignment horizontal="left" vertical="center" indent="1"/>
    </xf>
    <xf numFmtId="0" fontId="4" fillId="3" borderId="40" xfId="2" applyFont="1" applyFill="1" applyBorder="1" applyAlignment="1">
      <alignment horizontal="left" vertical="center" indent="1"/>
    </xf>
    <xf numFmtId="166" fontId="5" fillId="0" borderId="14" xfId="0" applyNumberFormat="1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left" vertical="center" indent="1"/>
    </xf>
    <xf numFmtId="0" fontId="4" fillId="3" borderId="33" xfId="0" applyFont="1" applyFill="1" applyBorder="1" applyAlignment="1">
      <alignment horizontal="left" vertical="center" indent="1"/>
    </xf>
    <xf numFmtId="0" fontId="5" fillId="0" borderId="12" xfId="0" applyNumberFormat="1" applyFont="1" applyFill="1" applyBorder="1" applyAlignment="1">
      <alignment horizontal="left" vertical="center" indent="1"/>
    </xf>
    <xf numFmtId="0" fontId="5" fillId="0" borderId="13" xfId="0" applyNumberFormat="1" applyFont="1" applyFill="1" applyBorder="1" applyAlignment="1">
      <alignment horizontal="left" vertical="center" indent="1"/>
    </xf>
    <xf numFmtId="0" fontId="5" fillId="0" borderId="34" xfId="0" applyNumberFormat="1" applyFont="1" applyFill="1" applyBorder="1" applyAlignment="1">
      <alignment horizontal="left" vertical="center" indent="1"/>
    </xf>
    <xf numFmtId="0" fontId="5" fillId="0" borderId="35" xfId="0" applyNumberFormat="1" applyFont="1" applyFill="1" applyBorder="1" applyAlignment="1">
      <alignment horizontal="left" vertical="center" indent="1"/>
    </xf>
    <xf numFmtId="0" fontId="5" fillId="0" borderId="28" xfId="0" applyNumberFormat="1" applyFont="1" applyFill="1" applyBorder="1" applyAlignment="1">
      <alignment horizontal="left" vertical="center" indent="1"/>
    </xf>
    <xf numFmtId="0" fontId="5" fillId="0" borderId="29" xfId="0" applyNumberFormat="1" applyFont="1" applyFill="1" applyBorder="1" applyAlignment="1">
      <alignment horizontal="left" vertical="center" indent="1"/>
    </xf>
    <xf numFmtId="0" fontId="5" fillId="0" borderId="28" xfId="0" applyFont="1" applyFill="1" applyBorder="1" applyAlignment="1">
      <alignment horizontal="left" vertical="center" indent="1"/>
    </xf>
    <xf numFmtId="0" fontId="5" fillId="3" borderId="1" xfId="2" applyFont="1" applyFill="1" applyBorder="1" applyAlignment="1">
      <alignment horizontal="left" vertical="center" wrapText="1" indent="1"/>
    </xf>
    <xf numFmtId="167" fontId="5" fillId="0" borderId="20" xfId="0" applyNumberFormat="1" applyFont="1" applyFill="1" applyBorder="1" applyAlignment="1">
      <alignment horizontal="right" vertical="center" indent="1"/>
    </xf>
    <xf numFmtId="167" fontId="5" fillId="0" borderId="10" xfId="0" applyNumberFormat="1" applyFont="1" applyFill="1" applyBorder="1" applyAlignment="1">
      <alignment horizontal="right" vertical="center" indent="1"/>
    </xf>
    <xf numFmtId="167" fontId="5" fillId="0" borderId="10" xfId="2" applyNumberFormat="1" applyFont="1" applyFill="1" applyBorder="1" applyAlignment="1">
      <alignment horizontal="right" vertical="center" indent="1"/>
    </xf>
    <xf numFmtId="167" fontId="5" fillId="0" borderId="11" xfId="0" applyNumberFormat="1" applyFont="1" applyFill="1" applyBorder="1" applyAlignment="1">
      <alignment horizontal="right" vertical="center" indent="1"/>
    </xf>
    <xf numFmtId="167" fontId="5" fillId="0" borderId="21" xfId="0" applyNumberFormat="1" applyFont="1" applyFill="1" applyBorder="1" applyAlignment="1">
      <alignment horizontal="right" vertical="center" indent="1"/>
    </xf>
    <xf numFmtId="167" fontId="5" fillId="0" borderId="13" xfId="0" applyNumberFormat="1" applyFont="1" applyFill="1" applyBorder="1" applyAlignment="1">
      <alignment horizontal="right" vertical="center" indent="1"/>
    </xf>
    <xf numFmtId="167" fontId="5" fillId="0" borderId="14" xfId="0" applyNumberFormat="1" applyFont="1" applyFill="1" applyBorder="1" applyAlignment="1">
      <alignment horizontal="right" vertical="center" indent="1"/>
    </xf>
    <xf numFmtId="167" fontId="5" fillId="0" borderId="22" xfId="0" applyNumberFormat="1" applyFont="1" applyFill="1" applyBorder="1" applyAlignment="1">
      <alignment horizontal="right" vertical="center" indent="1"/>
    </xf>
    <xf numFmtId="167" fontId="5" fillId="0" borderId="16" xfId="0" applyNumberFormat="1" applyFont="1" applyFill="1" applyBorder="1" applyAlignment="1">
      <alignment horizontal="right" vertical="center" indent="1"/>
    </xf>
    <xf numFmtId="167" fontId="5" fillId="0" borderId="17" xfId="0" applyNumberFormat="1" applyFont="1" applyFill="1" applyBorder="1" applyAlignment="1">
      <alignment horizontal="right" vertical="center" indent="1"/>
    </xf>
    <xf numFmtId="4" fontId="5" fillId="0" borderId="50" xfId="0" applyNumberFormat="1" applyFont="1" applyFill="1" applyBorder="1" applyAlignment="1">
      <alignment horizontal="right" vertical="center" indent="1"/>
    </xf>
    <xf numFmtId="4" fontId="5" fillId="0" borderId="51" xfId="0" applyNumberFormat="1" applyFont="1" applyFill="1" applyBorder="1" applyAlignment="1">
      <alignment horizontal="right" vertical="center" indent="1"/>
    </xf>
    <xf numFmtId="4" fontId="5" fillId="0" borderId="52" xfId="0" applyNumberFormat="1" applyFont="1" applyFill="1" applyBorder="1" applyAlignment="1">
      <alignment horizontal="right" vertical="center" indent="1"/>
    </xf>
    <xf numFmtId="4" fontId="5" fillId="4" borderId="13" xfId="2" applyNumberFormat="1" applyFont="1" applyFill="1" applyBorder="1" applyAlignment="1">
      <alignment horizontal="right" vertical="center" indent="1"/>
    </xf>
    <xf numFmtId="4" fontId="5" fillId="4" borderId="16" xfId="2" applyNumberFormat="1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left" vertical="center" indent="1"/>
    </xf>
    <xf numFmtId="3" fontId="5" fillId="0" borderId="17" xfId="0" applyNumberFormat="1" applyFont="1" applyFill="1" applyBorder="1" applyAlignment="1">
      <alignment horizontal="left" vertical="center" indent="1"/>
    </xf>
    <xf numFmtId="3" fontId="4" fillId="0" borderId="14" xfId="0" applyNumberFormat="1" applyFont="1" applyFill="1" applyBorder="1" applyAlignment="1">
      <alignment horizontal="left" vertical="center" indent="1"/>
    </xf>
    <xf numFmtId="3" fontId="5" fillId="0" borderId="14" xfId="0" applyNumberFormat="1" applyFont="1" applyFill="1" applyBorder="1" applyAlignment="1">
      <alignment horizontal="left" vertical="center" indent="1"/>
    </xf>
    <xf numFmtId="3" fontId="4" fillId="0" borderId="11" xfId="0" applyNumberFormat="1" applyFont="1" applyFill="1" applyBorder="1" applyAlignment="1">
      <alignment horizontal="left" vertical="center" indent="1"/>
    </xf>
    <xf numFmtId="0" fontId="5" fillId="0" borderId="59" xfId="2" applyFont="1" applyFill="1" applyBorder="1" applyAlignment="1">
      <alignment horizontal="left" vertical="center" indent="1"/>
    </xf>
    <xf numFmtId="0" fontId="5" fillId="0" borderId="20" xfId="2" applyFont="1" applyFill="1" applyBorder="1" applyAlignment="1">
      <alignment horizontal="left" vertical="center" indent="1"/>
    </xf>
    <xf numFmtId="0" fontId="5" fillId="0" borderId="21" xfId="2" applyFont="1" applyFill="1" applyBorder="1" applyAlignment="1">
      <alignment horizontal="left" vertical="center" indent="1"/>
    </xf>
    <xf numFmtId="0" fontId="5" fillId="0" borderId="22" xfId="2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 indent="1"/>
    </xf>
    <xf numFmtId="0" fontId="7" fillId="5" borderId="39" xfId="2" applyFont="1" applyFill="1" applyBorder="1" applyAlignment="1">
      <alignment horizontal="left" vertical="center" indent="1"/>
    </xf>
    <xf numFmtId="0" fontId="7" fillId="5" borderId="21" xfId="2" applyFont="1" applyFill="1" applyBorder="1" applyAlignment="1">
      <alignment horizontal="left" vertical="center" indent="1"/>
    </xf>
    <xf numFmtId="0" fontId="7" fillId="5" borderId="40" xfId="2" applyFont="1" applyFill="1" applyBorder="1" applyAlignment="1">
      <alignment horizontal="left" vertical="center" indent="1"/>
    </xf>
    <xf numFmtId="0" fontId="7" fillId="5" borderId="22" xfId="2" applyFont="1" applyFill="1" applyBorder="1" applyAlignment="1">
      <alignment horizontal="left" vertical="center" indent="1"/>
    </xf>
    <xf numFmtId="3" fontId="5" fillId="2" borderId="14" xfId="0" applyNumberFormat="1" applyFont="1" applyFill="1" applyBorder="1" applyAlignment="1">
      <alignment horizontal="left" vertical="center" indent="1"/>
    </xf>
    <xf numFmtId="3" fontId="5" fillId="2" borderId="17" xfId="0" applyNumberFormat="1" applyFont="1" applyFill="1" applyBorder="1" applyAlignment="1">
      <alignment horizontal="left" vertical="center" indent="1"/>
    </xf>
    <xf numFmtId="0" fontId="7" fillId="5" borderId="59" xfId="2" applyFont="1" applyFill="1" applyBorder="1" applyAlignment="1">
      <alignment horizontal="left" vertical="center" indent="1"/>
    </xf>
    <xf numFmtId="0" fontId="7" fillId="5" borderId="20" xfId="2" applyFont="1" applyFill="1" applyBorder="1" applyAlignment="1">
      <alignment horizontal="left" vertical="center" indent="1"/>
    </xf>
    <xf numFmtId="165" fontId="5" fillId="2" borderId="11" xfId="2" applyNumberFormat="1" applyFont="1" applyFill="1" applyBorder="1" applyAlignment="1">
      <alignment horizontal="left" vertical="center" indent="1"/>
    </xf>
    <xf numFmtId="9" fontId="5" fillId="2" borderId="14" xfId="1" applyFont="1" applyFill="1" applyBorder="1" applyAlignment="1">
      <alignment horizontal="left" vertical="center" indent="1"/>
    </xf>
    <xf numFmtId="9" fontId="5" fillId="2" borderId="17" xfId="1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right" vertical="center" wrapText="1" indent="1"/>
    </xf>
    <xf numFmtId="0" fontId="5" fillId="3" borderId="0" xfId="0" applyFont="1" applyFill="1" applyAlignment="1">
      <alignment horizontal="left" vertical="center" indent="1"/>
    </xf>
    <xf numFmtId="0" fontId="11" fillId="6" borderId="39" xfId="0" applyFont="1" applyFill="1" applyBorder="1" applyAlignment="1">
      <alignment horizontal="left" vertical="center" indent="1"/>
    </xf>
    <xf numFmtId="10" fontId="11" fillId="6" borderId="14" xfId="1" applyNumberFormat="1" applyFont="1" applyFill="1" applyBorder="1" applyAlignment="1">
      <alignment horizontal="left" vertical="center" indent="1"/>
    </xf>
    <xf numFmtId="0" fontId="4" fillId="3" borderId="49" xfId="2" applyFont="1" applyFill="1" applyBorder="1" applyAlignment="1">
      <alignment horizontal="center" vertical="center"/>
    </xf>
    <xf numFmtId="0" fontId="4" fillId="3" borderId="41" xfId="2" applyFont="1" applyFill="1" applyBorder="1" applyAlignment="1">
      <alignment horizontal="center" vertical="center"/>
    </xf>
    <xf numFmtId="0" fontId="4" fillId="3" borderId="42" xfId="2" applyFont="1" applyFill="1" applyBorder="1" applyAlignment="1">
      <alignment horizontal="center" vertical="center"/>
    </xf>
    <xf numFmtId="168" fontId="5" fillId="0" borderId="30" xfId="0" applyNumberFormat="1" applyFont="1" applyFill="1" applyBorder="1" applyAlignment="1">
      <alignment horizontal="left" vertical="center" indent="1"/>
    </xf>
    <xf numFmtId="168" fontId="5" fillId="0" borderId="14" xfId="0" applyNumberFormat="1" applyFont="1" applyFill="1" applyBorder="1" applyAlignment="1">
      <alignment horizontal="left" vertical="center" indent="1"/>
    </xf>
    <xf numFmtId="168" fontId="12" fillId="0" borderId="17" xfId="0" applyNumberFormat="1" applyFont="1" applyFill="1" applyBorder="1" applyAlignment="1">
      <alignment horizontal="left" vertical="center" indent="1"/>
    </xf>
    <xf numFmtId="0" fontId="2" fillId="7" borderId="0" xfId="3" applyFill="1"/>
    <xf numFmtId="0" fontId="14" fillId="7" borderId="0" xfId="3" applyFont="1" applyFill="1" applyAlignment="1">
      <alignment horizontal="right"/>
    </xf>
    <xf numFmtId="14" fontId="14" fillId="7" borderId="0" xfId="3" applyNumberFormat="1" applyFont="1" applyFill="1"/>
    <xf numFmtId="0" fontId="14" fillId="7" borderId="0" xfId="3" applyFont="1" applyFill="1"/>
    <xf numFmtId="0" fontId="15" fillId="7" borderId="0" xfId="3" applyFont="1" applyFill="1" applyAlignment="1">
      <alignment horizontal="left" vertical="top" indent="1"/>
    </xf>
    <xf numFmtId="14" fontId="16" fillId="7" borderId="0" xfId="3" applyNumberFormat="1" applyFont="1" applyFill="1" applyAlignment="1">
      <alignment horizontal="left" indent="1"/>
    </xf>
    <xf numFmtId="169" fontId="17" fillId="7" borderId="0" xfId="3" applyNumberFormat="1" applyFont="1" applyFill="1" applyAlignment="1">
      <alignment horizontal="center" wrapText="1"/>
    </xf>
    <xf numFmtId="0" fontId="18" fillId="7" borderId="0" xfId="3" applyFont="1" applyFill="1" applyAlignment="1">
      <alignment horizontal="center" wrapText="1"/>
    </xf>
    <xf numFmtId="0" fontId="19" fillId="7" borderId="0" xfId="3" applyFont="1" applyFill="1" applyAlignment="1">
      <alignment horizontal="center" wrapText="1"/>
    </xf>
    <xf numFmtId="0" fontId="19" fillId="7" borderId="0" xfId="3" applyFont="1" applyFill="1"/>
    <xf numFmtId="0" fontId="20" fillId="7" borderId="0" xfId="3" applyFont="1" applyFill="1"/>
    <xf numFmtId="0" fontId="21" fillId="7" borderId="0" xfId="3" applyFont="1" applyFill="1" applyAlignment="1">
      <alignment horizontal="center" wrapText="1"/>
    </xf>
    <xf numFmtId="0" fontId="22" fillId="7" borderId="0" xfId="3" applyFont="1" applyFill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indent="1"/>
    </xf>
    <xf numFmtId="0" fontId="5" fillId="0" borderId="6" xfId="2" applyFont="1" applyFill="1" applyBorder="1" applyAlignment="1">
      <alignment horizontal="left" vertical="center" indent="1"/>
    </xf>
    <xf numFmtId="0" fontId="5" fillId="0" borderId="7" xfId="2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right" vertical="center" indent="1"/>
    </xf>
    <xf numFmtId="0" fontId="4" fillId="0" borderId="15" xfId="0" applyNumberFormat="1" applyFont="1" applyFill="1" applyBorder="1" applyAlignment="1">
      <alignment horizontal="left" vertical="center" indent="1"/>
    </xf>
    <xf numFmtId="0" fontId="4" fillId="0" borderId="16" xfId="0" applyNumberFormat="1" applyFont="1" applyFill="1" applyBorder="1" applyAlignment="1">
      <alignment horizontal="left" vertical="center" indent="1"/>
    </xf>
    <xf numFmtId="4" fontId="5" fillId="3" borderId="13" xfId="2" applyNumberFormat="1" applyFont="1" applyFill="1" applyBorder="1" applyAlignment="1">
      <alignment horizontal="right" vertical="center" indent="1"/>
    </xf>
    <xf numFmtId="3" fontId="24" fillId="3" borderId="32" xfId="2" applyNumberFormat="1" applyFont="1" applyFill="1" applyBorder="1" applyAlignment="1">
      <alignment horizontal="right" vertical="center" indent="1"/>
    </xf>
    <xf numFmtId="3" fontId="24" fillId="3" borderId="33" xfId="2" applyNumberFormat="1" applyFont="1" applyFill="1" applyBorder="1" applyAlignment="1">
      <alignment horizontal="right" vertical="center" indent="1"/>
    </xf>
    <xf numFmtId="3" fontId="23" fillId="3" borderId="54" xfId="2" applyNumberFormat="1" applyFont="1" applyFill="1" applyBorder="1" applyAlignment="1">
      <alignment horizontal="right" vertical="center" indent="1"/>
    </xf>
    <xf numFmtId="3" fontId="23" fillId="3" borderId="55" xfId="2" applyNumberFormat="1" applyFont="1" applyFill="1" applyBorder="1" applyAlignment="1">
      <alignment horizontal="right" vertical="center" indent="1"/>
    </xf>
    <xf numFmtId="3" fontId="24" fillId="3" borderId="25" xfId="2" applyNumberFormat="1" applyFont="1" applyFill="1" applyBorder="1" applyAlignment="1">
      <alignment horizontal="right" vertical="center" indent="1"/>
    </xf>
    <xf numFmtId="3" fontId="24" fillId="3" borderId="26" xfId="2" applyNumberFormat="1" applyFont="1" applyFill="1" applyBorder="1" applyAlignment="1">
      <alignment horizontal="right" vertical="center" indent="1"/>
    </xf>
    <xf numFmtId="3" fontId="24" fillId="3" borderId="27" xfId="2" applyNumberFormat="1" applyFont="1" applyFill="1" applyBorder="1" applyAlignment="1">
      <alignment horizontal="right" vertical="center" indent="1"/>
    </xf>
    <xf numFmtId="14" fontId="13" fillId="7" borderId="0" xfId="3" applyNumberFormat="1" applyFont="1" applyFill="1" applyAlignment="1">
      <alignment horizontal="left" indent="2"/>
    </xf>
    <xf numFmtId="4" fontId="5" fillId="4" borderId="21" xfId="2" applyNumberFormat="1" applyFont="1" applyFill="1" applyBorder="1" applyAlignment="1">
      <alignment horizontal="right" vertical="center" indent="1"/>
    </xf>
    <xf numFmtId="4" fontId="5" fillId="4" borderId="22" xfId="2" applyNumberFormat="1" applyFont="1" applyFill="1" applyBorder="1" applyAlignment="1">
      <alignment horizontal="right" vertical="center" indent="1"/>
    </xf>
    <xf numFmtId="4" fontId="5" fillId="3" borderId="64" xfId="2" applyNumberFormat="1" applyFont="1" applyFill="1" applyBorder="1" applyAlignment="1">
      <alignment horizontal="right" vertical="center" indent="1"/>
    </xf>
    <xf numFmtId="4" fontId="5" fillId="4" borderId="29" xfId="2" applyNumberFormat="1" applyFont="1" applyFill="1" applyBorder="1" applyAlignment="1">
      <alignment horizontal="right" vertical="center" indent="1"/>
    </xf>
    <xf numFmtId="0" fontId="5" fillId="3" borderId="62" xfId="2" applyFont="1" applyFill="1" applyBorder="1" applyAlignment="1">
      <alignment horizontal="left" vertical="center" indent="1"/>
    </xf>
    <xf numFmtId="0" fontId="5" fillId="3" borderId="63" xfId="2" applyFont="1" applyFill="1" applyBorder="1" applyAlignment="1">
      <alignment horizontal="left" vertical="center" indent="1"/>
    </xf>
    <xf numFmtId="0" fontId="4" fillId="3" borderId="65" xfId="2" applyFont="1" applyFill="1" applyBorder="1" applyAlignment="1">
      <alignment horizontal="center" vertical="center"/>
    </xf>
    <xf numFmtId="0" fontId="4" fillId="3" borderId="66" xfId="2" applyFont="1" applyFill="1" applyBorder="1" applyAlignment="1">
      <alignment horizontal="center" vertical="center"/>
    </xf>
    <xf numFmtId="0" fontId="25" fillId="3" borderId="61" xfId="2" applyFont="1" applyFill="1" applyBorder="1" applyAlignment="1">
      <alignment horizontal="left" vertical="center" indent="1"/>
    </xf>
    <xf numFmtId="0" fontId="24" fillId="3" borderId="60" xfId="2" applyFont="1" applyFill="1" applyBorder="1" applyAlignment="1">
      <alignment horizontal="left" vertical="center" indent="1"/>
    </xf>
    <xf numFmtId="0" fontId="24" fillId="3" borderId="23" xfId="2" applyFont="1" applyFill="1" applyBorder="1" applyAlignment="1">
      <alignment horizontal="left" vertical="center" indent="1"/>
    </xf>
    <xf numFmtId="0" fontId="24" fillId="3" borderId="18" xfId="2" applyFont="1" applyFill="1" applyBorder="1" applyAlignment="1">
      <alignment horizontal="left" vertical="center" indent="1"/>
    </xf>
    <xf numFmtId="0" fontId="4" fillId="3" borderId="67" xfId="2" applyFont="1" applyFill="1" applyBorder="1" applyAlignment="1">
      <alignment horizontal="center" vertical="center"/>
    </xf>
    <xf numFmtId="0" fontId="26" fillId="3" borderId="68" xfId="2" applyFont="1" applyFill="1" applyBorder="1" applyAlignment="1">
      <alignment horizontal="left" vertical="center" wrapText="1" indent="1"/>
    </xf>
    <xf numFmtId="0" fontId="23" fillId="3" borderId="5" xfId="2" applyFont="1" applyFill="1" applyBorder="1" applyAlignment="1">
      <alignment horizontal="left" vertical="center" indent="1"/>
    </xf>
    <xf numFmtId="0" fontId="24" fillId="3" borderId="4" xfId="2" applyFont="1" applyFill="1" applyBorder="1" applyAlignment="1">
      <alignment horizontal="left" vertical="center" wrapText="1" indent="1"/>
    </xf>
    <xf numFmtId="3" fontId="24" fillId="3" borderId="69" xfId="2" applyNumberFormat="1" applyFont="1" applyFill="1" applyBorder="1" applyAlignment="1">
      <alignment horizontal="right" vertical="center" indent="1"/>
    </xf>
    <xf numFmtId="3" fontId="23" fillId="3" borderId="70" xfId="2" applyNumberFormat="1" applyFont="1" applyFill="1" applyBorder="1" applyAlignment="1">
      <alignment horizontal="right" vertical="center" indent="1"/>
    </xf>
    <xf numFmtId="0" fontId="5" fillId="0" borderId="71" xfId="0" applyFont="1" applyFill="1" applyBorder="1" applyAlignment="1">
      <alignment horizontal="left" vertical="center" indent="1"/>
    </xf>
    <xf numFmtId="0" fontId="23" fillId="3" borderId="60" xfId="2" applyFont="1" applyFill="1" applyBorder="1" applyAlignment="1">
      <alignment horizontal="left" vertical="center" indent="1"/>
    </xf>
    <xf numFmtId="0" fontId="23" fillId="3" borderId="23" xfId="2" applyFont="1" applyFill="1" applyBorder="1" applyAlignment="1">
      <alignment horizontal="left" vertical="center" indent="1"/>
    </xf>
    <xf numFmtId="0" fontId="23" fillId="3" borderId="18" xfId="2" applyFont="1" applyFill="1" applyBorder="1" applyAlignment="1">
      <alignment horizontal="left" vertical="center" indent="1"/>
    </xf>
    <xf numFmtId="0" fontId="26" fillId="3" borderId="5" xfId="2" applyFont="1" applyFill="1" applyBorder="1" applyAlignment="1">
      <alignment horizontal="left" vertical="center" indent="1"/>
    </xf>
    <xf numFmtId="0" fontId="24" fillId="3" borderId="6" xfId="2" applyFont="1" applyFill="1" applyBorder="1" applyAlignment="1">
      <alignment horizontal="left" vertical="center" indent="1"/>
    </xf>
    <xf numFmtId="0" fontId="24" fillId="3" borderId="7" xfId="2" applyFont="1" applyFill="1" applyBorder="1" applyAlignment="1">
      <alignment horizontal="left" vertical="center" indent="1"/>
    </xf>
    <xf numFmtId="0" fontId="23" fillId="3" borderId="72" xfId="2" applyFont="1" applyFill="1" applyBorder="1" applyAlignment="1">
      <alignment horizontal="center" vertical="center"/>
    </xf>
    <xf numFmtId="0" fontId="23" fillId="3" borderId="53" xfId="2" applyFont="1" applyFill="1" applyBorder="1" applyAlignment="1">
      <alignment horizontal="center" vertical="center"/>
    </xf>
    <xf numFmtId="0" fontId="23" fillId="3" borderId="43" xfId="2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 indent="1"/>
    </xf>
    <xf numFmtId="0" fontId="31" fillId="8" borderId="59" xfId="0" applyFont="1" applyFill="1" applyBorder="1" applyAlignment="1">
      <alignment horizontal="left" vertical="center" indent="1"/>
    </xf>
    <xf numFmtId="0" fontId="31" fillId="8" borderId="11" xfId="0" applyFont="1" applyFill="1" applyBorder="1" applyAlignment="1">
      <alignment horizontal="left" vertical="center" indent="1"/>
    </xf>
    <xf numFmtId="0" fontId="4" fillId="3" borderId="78" xfId="0" applyFont="1" applyFill="1" applyBorder="1" applyAlignment="1">
      <alignment horizontal="left" vertical="center" indent="1"/>
    </xf>
    <xf numFmtId="166" fontId="5" fillId="4" borderId="79" xfId="0" applyNumberFormat="1" applyFont="1" applyFill="1" applyBorder="1" applyAlignment="1">
      <alignment horizontal="left" vertical="center" indent="1"/>
    </xf>
    <xf numFmtId="166" fontId="5" fillId="4" borderId="80" xfId="0" applyNumberFormat="1" applyFont="1" applyFill="1" applyBorder="1" applyAlignment="1">
      <alignment horizontal="left" vertical="center" indent="1"/>
    </xf>
    <xf numFmtId="166" fontId="4" fillId="4" borderId="81" xfId="0" applyNumberFormat="1" applyFont="1" applyFill="1" applyBorder="1" applyAlignment="1">
      <alignment horizontal="left" vertical="center" indent="1"/>
    </xf>
    <xf numFmtId="0" fontId="32" fillId="3" borderId="0" xfId="0" applyFont="1" applyFill="1" applyAlignment="1">
      <alignment horizontal="left" vertical="center" indent="1"/>
    </xf>
    <xf numFmtId="0" fontId="21" fillId="7" borderId="0" xfId="3" applyFont="1" applyFill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indent="1"/>
    </xf>
    <xf numFmtId="0" fontId="33" fillId="7" borderId="0" xfId="3" applyFont="1" applyFill="1" applyAlignment="1">
      <alignment horizontal="center" vertical="center"/>
    </xf>
    <xf numFmtId="167" fontId="1" fillId="3" borderId="74" xfId="2" applyNumberFormat="1" applyFont="1" applyFill="1" applyBorder="1" applyAlignment="1">
      <alignment horizontal="right" vertical="center" indent="1"/>
    </xf>
    <xf numFmtId="167" fontId="1" fillId="3" borderId="24" xfId="2" applyNumberFormat="1" applyFont="1" applyFill="1" applyBorder="1" applyAlignment="1">
      <alignment horizontal="right" vertical="center" indent="1"/>
    </xf>
    <xf numFmtId="167" fontId="1" fillId="3" borderId="19" xfId="2" applyNumberFormat="1" applyFont="1" applyFill="1" applyBorder="1" applyAlignment="1">
      <alignment horizontal="right" vertical="center" indent="1"/>
    </xf>
    <xf numFmtId="166" fontId="1" fillId="3" borderId="73" xfId="0" applyNumberFormat="1" applyFont="1" applyFill="1" applyBorder="1" applyAlignment="1">
      <alignment horizontal="right" vertical="center" indent="1"/>
    </xf>
    <xf numFmtId="166" fontId="1" fillId="3" borderId="51" xfId="0" applyNumberFormat="1" applyFont="1" applyFill="1" applyBorder="1" applyAlignment="1">
      <alignment horizontal="right" vertical="center" indent="1"/>
    </xf>
    <xf numFmtId="166" fontId="1" fillId="3" borderId="52" xfId="2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 indent="1"/>
    </xf>
    <xf numFmtId="0" fontId="35" fillId="0" borderId="0" xfId="6" applyFont="1" applyFill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2"/>
    </xf>
    <xf numFmtId="164" fontId="4" fillId="4" borderId="29" xfId="7" applyNumberFormat="1" applyFont="1" applyFill="1" applyBorder="1" applyAlignment="1">
      <alignment horizontal="left" vertical="center" indent="1"/>
    </xf>
    <xf numFmtId="164" fontId="4" fillId="4" borderId="36" xfId="7" applyNumberFormat="1" applyFont="1" applyFill="1" applyBorder="1" applyAlignment="1">
      <alignment horizontal="left" vertical="center" indent="1"/>
    </xf>
    <xf numFmtId="164" fontId="4" fillId="4" borderId="13" xfId="7" applyNumberFormat="1" applyFont="1" applyFill="1" applyBorder="1" applyAlignment="1">
      <alignment horizontal="left" vertical="center" indent="1"/>
    </xf>
    <xf numFmtId="164" fontId="4" fillId="4" borderId="35" xfId="7" applyNumberFormat="1" applyFont="1" applyFill="1" applyBorder="1" applyAlignment="1">
      <alignment horizontal="left" vertical="center" indent="1"/>
    </xf>
    <xf numFmtId="164" fontId="4" fillId="4" borderId="14" xfId="7" applyNumberFormat="1" applyFont="1" applyFill="1" applyBorder="1" applyAlignment="1">
      <alignment horizontal="left" vertical="center" indent="1"/>
    </xf>
    <xf numFmtId="164" fontId="4" fillId="4" borderId="16" xfId="7" applyNumberFormat="1" applyFont="1" applyFill="1" applyBorder="1" applyAlignment="1">
      <alignment horizontal="left" vertical="center" indent="1"/>
    </xf>
    <xf numFmtId="164" fontId="4" fillId="4" borderId="17" xfId="7" applyNumberFormat="1" applyFont="1" applyFill="1" applyBorder="1" applyAlignment="1">
      <alignment horizontal="left" vertical="center" indent="1"/>
    </xf>
    <xf numFmtId="4" fontId="1" fillId="4" borderId="30" xfId="2" applyNumberFormat="1" applyFont="1" applyFill="1" applyBorder="1" applyAlignment="1">
      <alignment horizontal="right" vertical="center" indent="1"/>
    </xf>
    <xf numFmtId="4" fontId="1" fillId="4" borderId="14" xfId="2" applyNumberFormat="1" applyFont="1" applyFill="1" applyBorder="1" applyAlignment="1">
      <alignment horizontal="right" vertical="center" indent="1"/>
    </xf>
    <xf numFmtId="4" fontId="1" fillId="4" borderId="17" xfId="2" applyNumberFormat="1" applyFont="1" applyFill="1" applyBorder="1" applyAlignment="1">
      <alignment horizontal="right" vertical="center" indent="1"/>
    </xf>
    <xf numFmtId="0" fontId="5" fillId="0" borderId="0" xfId="2" applyFont="1" applyFill="1" applyBorder="1" applyAlignment="1">
      <alignment horizontal="left" vertical="center" indent="1"/>
    </xf>
    <xf numFmtId="0" fontId="5" fillId="3" borderId="31" xfId="2" applyFont="1" applyFill="1" applyBorder="1" applyAlignment="1">
      <alignment horizontal="left" vertical="center" wrapText="1" indent="1"/>
    </xf>
    <xf numFmtId="0" fontId="5" fillId="3" borderId="32" xfId="2" applyFont="1" applyFill="1" applyBorder="1" applyAlignment="1">
      <alignment horizontal="left" vertical="center" wrapText="1" indent="1"/>
    </xf>
    <xf numFmtId="0" fontId="5" fillId="3" borderId="33" xfId="2" applyFont="1" applyFill="1" applyBorder="1" applyAlignment="1">
      <alignment horizontal="left" vertical="center" wrapText="1" indent="1"/>
    </xf>
    <xf numFmtId="170" fontId="5" fillId="0" borderId="0" xfId="7" applyNumberFormat="1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26" fillId="3" borderId="2" xfId="0" applyFont="1" applyFill="1" applyBorder="1" applyAlignment="1">
      <alignment horizontal="left" vertical="center" wrapText="1" indent="1"/>
    </xf>
    <xf numFmtId="0" fontId="27" fillId="3" borderId="75" xfId="0" applyFont="1" applyFill="1" applyBorder="1" applyAlignment="1">
      <alignment horizontal="left" vertical="center" wrapText="1" indent="1"/>
    </xf>
    <xf numFmtId="0" fontId="27" fillId="3" borderId="76" xfId="0" applyFont="1" applyFill="1" applyBorder="1" applyAlignment="1">
      <alignment horizontal="left" vertical="center" wrapText="1" indent="1"/>
    </xf>
    <xf numFmtId="0" fontId="27" fillId="3" borderId="77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31" xfId="0" applyFont="1" applyFill="1" applyBorder="1" applyAlignment="1">
      <alignment horizontal="left" vertical="center" indent="1"/>
    </xf>
    <xf numFmtId="0" fontId="5" fillId="0" borderId="32" xfId="0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1"/>
    </xf>
    <xf numFmtId="0" fontId="4" fillId="3" borderId="56" xfId="0" applyNumberFormat="1" applyFont="1" applyFill="1" applyBorder="1" applyAlignment="1">
      <alignment horizontal="left" vertical="center" indent="1"/>
    </xf>
    <xf numFmtId="0" fontId="4" fillId="3" borderId="57" xfId="0" applyNumberFormat="1" applyFont="1" applyFill="1" applyBorder="1" applyAlignment="1">
      <alignment horizontal="left" vertical="center" indent="1"/>
    </xf>
    <xf numFmtId="0" fontId="4" fillId="3" borderId="58" xfId="0" applyNumberFormat="1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left" vertical="center" wrapText="1" indent="1"/>
    </xf>
    <xf numFmtId="0" fontId="5" fillId="3" borderId="32" xfId="0" applyFont="1" applyFill="1" applyBorder="1" applyAlignment="1">
      <alignment horizontal="left" vertical="center" wrapText="1" indent="1"/>
    </xf>
    <xf numFmtId="0" fontId="5" fillId="3" borderId="33" xfId="0" applyFont="1" applyFill="1" applyBorder="1" applyAlignment="1">
      <alignment horizontal="left" vertical="center" wrapText="1" indent="1"/>
    </xf>
  </cellXfs>
  <cellStyles count="8">
    <cellStyle name="Hiperpovezava" xfId="6" builtinId="8"/>
    <cellStyle name="Navadno" xfId="0" builtinId="0"/>
    <cellStyle name="Navadno 2" xfId="3" xr:uid="{00000000-0005-0000-0000-000001000000}"/>
    <cellStyle name="Normál 10" xfId="4" xr:uid="{00000000-0005-0000-0000-000002000000}"/>
    <cellStyle name="Normal 2" xfId="2" xr:uid="{00000000-0005-0000-0000-000003000000}"/>
    <cellStyle name="Normál_uj_projektek_modellbe" xfId="5" xr:uid="{00000000-0005-0000-0000-000004000000}"/>
    <cellStyle name="Odstotek" xfId="1" builtinId="5"/>
    <cellStyle name="Vejica 2" xfId="7" xr:uid="{EE442BBD-E5A5-4088-A640-F41E225B2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1819275</xdr:colOff>
      <xdr:row>4</xdr:row>
      <xdr:rowOff>67982</xdr:rowOff>
    </xdr:from>
    <xdr:to>
      <xdr:col>1</xdr:col>
      <xdr:colOff>3985260</xdr:colOff>
      <xdr:row>7</xdr:row>
      <xdr:rowOff>99415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863600"/>
          <a:ext cx="2165985" cy="602933"/>
        </a:xfrm>
        <a:prstGeom prst="rect">
          <a:avLst/>
        </a:prstGeom>
      </xdr:spPr>
    </xdr:pic>
    <xdr:clientData/>
  </xdr:twoCellAnchor>
  <xdr:twoCellAnchor>
    <xdr:from>
      <xdr:col>1</xdr:col>
      <xdr:colOff>4592386</xdr:colOff>
      <xdr:row>29</xdr:row>
      <xdr:rowOff>140697</xdr:rowOff>
    </xdr:from>
    <xdr:to>
      <xdr:col>3</xdr:col>
      <xdr:colOff>140040</xdr:colOff>
      <xdr:row>34</xdr:row>
      <xdr:rowOff>7347</xdr:rowOff>
    </xdr:to>
    <xdr:sp macro="" textlink="">
      <xdr:nvSpPr>
        <xdr:cNvPr id="3" name="Polje z besedilo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98357" y="9329521"/>
          <a:ext cx="246168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sl-SI" sz="100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Maribor, februar</a:t>
          </a:r>
          <a:r>
            <a:rPr lang="sl-SI" sz="1000" baseline="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2022</a:t>
          </a:r>
          <a:endParaRPr lang="sl-SI" sz="1000">
            <a:effectLst/>
            <a:latin typeface="Segoe UI Light" panose="020B0502040204020203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sl-SI" sz="100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www.agen-rs.si</a:t>
          </a:r>
        </a:p>
        <a:p>
          <a:pPr algn="just">
            <a:lnSpc>
              <a:spcPct val="110000"/>
            </a:lnSpc>
            <a:spcAft>
              <a:spcPts val="600"/>
            </a:spcAft>
          </a:pPr>
          <a:r>
            <a:rPr lang="sl-SI" sz="1100">
              <a:effectLst/>
              <a:latin typeface="Segoe UI Light" panose="020B0502040204020203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647699</xdr:colOff>
      <xdr:row>1</xdr:row>
      <xdr:rowOff>269101</xdr:rowOff>
    </xdr:from>
    <xdr:to>
      <xdr:col>15</xdr:col>
      <xdr:colOff>500479</xdr:colOff>
      <xdr:row>30</xdr:row>
      <xdr:rowOff>205768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7A63EAF-5D1F-4689-B717-B04305B2653B}"/>
            </a:ext>
          </a:extLst>
        </xdr:cNvPr>
        <xdr:cNvGrpSpPr>
          <a:grpSpLocks noChangeAspect="1"/>
        </xdr:cNvGrpSpPr>
      </xdr:nvGrpSpPr>
      <xdr:grpSpPr>
        <a:xfrm>
          <a:off x="7539317" y="425983"/>
          <a:ext cx="10453544" cy="5741314"/>
          <a:chOff x="6008887" y="655760"/>
          <a:chExt cx="10384374" cy="575450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35A19203-548F-4749-B604-6709A6CC05C0}"/>
              </a:ext>
            </a:extLst>
          </xdr:cNvPr>
          <xdr:cNvGrpSpPr/>
        </xdr:nvGrpSpPr>
        <xdr:grpSpPr>
          <a:xfrm>
            <a:off x="6008887" y="655760"/>
            <a:ext cx="10384374" cy="5754502"/>
            <a:chOff x="6018105" y="657225"/>
            <a:chExt cx="10364896" cy="5741314"/>
          </a:xfrm>
        </xdr:grpSpPr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3CA77BFF-2078-40DF-BCCB-F8FA44160E67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0" name="Slika 39">
                <a:extLst>
                  <a:ext uri="{FF2B5EF4-FFF2-40B4-BE49-F238E27FC236}">
                    <a16:creationId xmlns:a16="http://schemas.microsoft.com/office/drawing/2014/main" id="{D7630B2A-5CFB-42AD-84E2-509C00E3EC9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1" name="Elipsa 40">
                <a:extLst>
                  <a:ext uri="{FF2B5EF4-FFF2-40B4-BE49-F238E27FC236}">
                    <a16:creationId xmlns:a16="http://schemas.microsoft.com/office/drawing/2014/main" id="{DFAE1CDA-787A-464C-B8A8-B49F84B6A7F3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2" name="Elipsa 41">
                <a:extLst>
                  <a:ext uri="{FF2B5EF4-FFF2-40B4-BE49-F238E27FC236}">
                    <a16:creationId xmlns:a16="http://schemas.microsoft.com/office/drawing/2014/main" id="{6623A80C-837E-40DA-AE09-CE0ED20ECF1B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0AF199D3-3078-49C7-8B19-33C86F789531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0DA69C0B-2443-47D9-9329-2690D91D2DED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CC934219-9B5D-46B5-8764-A387CBCEAF41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746AC803-9BCB-451F-BE8B-E695D0B906B5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7D8DDE7C-6AA3-40BE-AD97-FD28298D955F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38" name="PoljeZBesedilom 37">
                <a:extLst>
                  <a:ext uri="{FF2B5EF4-FFF2-40B4-BE49-F238E27FC236}">
                    <a16:creationId xmlns:a16="http://schemas.microsoft.com/office/drawing/2014/main" id="{CD0404D7-520F-432B-984C-6744C18956A3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H$10">
            <xdr:nvSpPr>
              <xdr:cNvPr id="39" name="PoljeZBesedilom 38">
                <a:extLst>
                  <a:ext uri="{FF2B5EF4-FFF2-40B4-BE49-F238E27FC236}">
                    <a16:creationId xmlns:a16="http://schemas.microsoft.com/office/drawing/2014/main" id="{46E481FA-5D1C-47E5-9DC3-ACD633FCEBE6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46,94%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F4DEFE2C-898F-4285-8040-E1C8AFFC367C}"/>
                </a:ext>
              </a:extLst>
            </xdr:cNvPr>
            <xdr:cNvGrpSpPr/>
          </xdr:nvGrpSpPr>
          <xdr:grpSpPr>
            <a:xfrm>
              <a:off x="11118136" y="790371"/>
              <a:ext cx="2163242" cy="918794"/>
              <a:chOff x="11083610" y="805223"/>
              <a:chExt cx="2173912" cy="929554"/>
            </a:xfrm>
          </xdr:grpSpPr>
          <xdr:grpSp>
            <xdr:nvGrpSpPr>
              <xdr:cNvPr id="32" name="Skupina 31">
                <a:extLst>
                  <a:ext uri="{FF2B5EF4-FFF2-40B4-BE49-F238E27FC236}">
                    <a16:creationId xmlns:a16="http://schemas.microsoft.com/office/drawing/2014/main" id="{5A8AEA05-612E-4304-9602-567F6ECDF07F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10" y="1215757"/>
                <a:ext cx="2173912" cy="519020"/>
                <a:chOff x="8778183" y="1238250"/>
                <a:chExt cx="2073462" cy="512885"/>
              </a:xfrm>
            </xdr:grpSpPr>
            <xdr:sp macro="" textlink="">
              <xdr:nvSpPr>
                <xdr:cNvPr id="34" name="Pravokotnik 33">
                  <a:extLst>
                    <a:ext uri="{FF2B5EF4-FFF2-40B4-BE49-F238E27FC236}">
                      <a16:creationId xmlns:a16="http://schemas.microsoft.com/office/drawing/2014/main" id="{D7C8AFC7-750B-44F5-AD7C-7D71FB5EB05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5" name="PoljeZBesedilom 34">
                  <a:extLst>
                    <a:ext uri="{FF2B5EF4-FFF2-40B4-BE49-F238E27FC236}">
                      <a16:creationId xmlns:a16="http://schemas.microsoft.com/office/drawing/2014/main" id="{51D3986C-4E1B-44F2-B087-A4CBF7F4D42B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E$8">
              <xdr:nvSpPr>
                <xdr:cNvPr id="36" name="PoljeZBesedilom 35">
                  <a:extLst>
                    <a:ext uri="{FF2B5EF4-FFF2-40B4-BE49-F238E27FC236}">
                      <a16:creationId xmlns:a16="http://schemas.microsoft.com/office/drawing/2014/main" id="{B44DD296-B1B0-46A5-A284-E2B49896631C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297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4D9745A-B453-4850-8D04-05545D889B4D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0,10905 €/kWh/day</a:t>
                  </a:fld>
                  <a:endParaRPr lang="sl-SI" sz="1100"/>
                </a:p>
              </xdr:txBody>
            </xdr:sp>
            <xdr:sp macro="" textlink="$E$15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8FB9AA34-9173-4B3E-8DC9-38A0264618D1}"/>
                    </a:ext>
                  </a:extLst>
                </xdr:cNvPr>
                <xdr:cNvSpPr txBox="1"/>
              </xdr:nvSpPr>
              <xdr:spPr>
                <a:xfrm>
                  <a:off x="9576287" y="1496389"/>
                  <a:ext cx="1275357" cy="25198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CE04CE6-2E87-4609-ACAB-16A2BBEDDB0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0,09814 €/kWh/day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3" name="PoljeZBesedilom 32">
                <a:extLst>
                  <a:ext uri="{FF2B5EF4-FFF2-40B4-BE49-F238E27FC236}">
                    <a16:creationId xmlns:a16="http://schemas.microsoft.com/office/drawing/2014/main" id="{3228D9FF-ED92-42FA-B1DF-126886D7BCB9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182FD539-9602-4D34-B974-CB2C2B99E02E}"/>
                </a:ext>
              </a:extLst>
            </xdr:cNvPr>
            <xdr:cNvGrpSpPr/>
          </xdr:nvGrpSpPr>
          <xdr:grpSpPr>
            <a:xfrm>
              <a:off x="13707897" y="3112680"/>
              <a:ext cx="2163255" cy="930679"/>
              <a:chOff x="13638219" y="3174049"/>
              <a:chExt cx="2173912" cy="932595"/>
            </a:xfrm>
          </xdr:grpSpPr>
          <xdr:grpSp>
            <xdr:nvGrpSpPr>
              <xdr:cNvPr id="26" name="Skupina 25">
                <a:extLst>
                  <a:ext uri="{FF2B5EF4-FFF2-40B4-BE49-F238E27FC236}">
                    <a16:creationId xmlns:a16="http://schemas.microsoft.com/office/drawing/2014/main" id="{F27DFC29-CF22-4D04-8C7C-CFCAB8D6C435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9" y="3595298"/>
                <a:ext cx="2173912" cy="511346"/>
                <a:chOff x="8778183" y="1238250"/>
                <a:chExt cx="2073462" cy="512885"/>
              </a:xfrm>
            </xdr:grpSpPr>
            <xdr:sp macro="" textlink="">
              <xdr:nvSpPr>
                <xdr:cNvPr id="28" name="Pravokotnik 27">
                  <a:extLst>
                    <a:ext uri="{FF2B5EF4-FFF2-40B4-BE49-F238E27FC236}">
                      <a16:creationId xmlns:a16="http://schemas.microsoft.com/office/drawing/2014/main" id="{7BA2DBC4-66F1-42DC-9119-2B2C9F2C1DCF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E55C9EE6-90A9-46FB-919E-9317481C42AE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E$9">
              <xdr:nvSpPr>
                <xdr:cNvPr id="30" name="PoljeZBesedilom 29">
                  <a:extLst>
                    <a:ext uri="{FF2B5EF4-FFF2-40B4-BE49-F238E27FC236}">
                      <a16:creationId xmlns:a16="http://schemas.microsoft.com/office/drawing/2014/main" id="{A1462B94-3392-4967-B936-47E2C4700586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6022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13DBACC-7B45-403C-A98D-08B06EC2871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0,02085 €/kWh/day</a:t>
                  </a:fld>
                  <a:endParaRPr lang="sl-SI" sz="1100"/>
                </a:p>
              </xdr:txBody>
            </xdr:sp>
            <xdr:sp macro="" textlink="$E$16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5B761599-9E9B-4DF3-B953-F2A29EC04FA3}"/>
                    </a:ext>
                  </a:extLst>
                </xdr:cNvPr>
                <xdr:cNvSpPr txBox="1"/>
              </xdr:nvSpPr>
              <xdr:spPr>
                <a:xfrm>
                  <a:off x="9576287" y="1496753"/>
                  <a:ext cx="1275357" cy="25203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7305165F-8668-4604-9FEC-88B241D7A0A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0,02317 €/kWh/day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7" name="PoljeZBesedilom 26">
                <a:extLst>
                  <a:ext uri="{FF2B5EF4-FFF2-40B4-BE49-F238E27FC236}">
                    <a16:creationId xmlns:a16="http://schemas.microsoft.com/office/drawing/2014/main" id="{C7539352-DD89-462A-9964-CAAF5D5C94C5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6EA727AC-D665-42EF-A822-97B3A6DCC6A3}"/>
                </a:ext>
              </a:extLst>
            </xdr:cNvPr>
            <xdr:cNvGrpSpPr/>
          </xdr:nvGrpSpPr>
          <xdr:grpSpPr>
            <a:xfrm>
              <a:off x="9510092" y="4167669"/>
              <a:ext cx="2163242" cy="897944"/>
              <a:chOff x="10053850" y="4093418"/>
              <a:chExt cx="2169039" cy="920529"/>
            </a:xfrm>
          </xdr:grpSpPr>
          <xdr:grpSp>
            <xdr:nvGrpSpPr>
              <xdr:cNvPr id="20" name="Skupina 19">
                <a:extLst>
                  <a:ext uri="{FF2B5EF4-FFF2-40B4-BE49-F238E27FC236}">
                    <a16:creationId xmlns:a16="http://schemas.microsoft.com/office/drawing/2014/main" id="{7090F1F3-87DB-4FB7-8ED6-06DA78CC3B45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0" y="4500653"/>
                <a:ext cx="2169039" cy="513294"/>
                <a:chOff x="8778183" y="1238250"/>
                <a:chExt cx="2073462" cy="512885"/>
              </a:xfrm>
            </xdr:grpSpPr>
            <xdr:sp macro="" textlink="">
              <xdr:nvSpPr>
                <xdr:cNvPr id="22" name="Pravokotnik 21">
                  <a:extLst>
                    <a:ext uri="{FF2B5EF4-FFF2-40B4-BE49-F238E27FC236}">
                      <a16:creationId xmlns:a16="http://schemas.microsoft.com/office/drawing/2014/main" id="{366A48B7-E996-4DAB-8AA6-437554AA25CC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3" name="PoljeZBesedilom 22">
                  <a:extLst>
                    <a:ext uri="{FF2B5EF4-FFF2-40B4-BE49-F238E27FC236}">
                      <a16:creationId xmlns:a16="http://schemas.microsoft.com/office/drawing/2014/main" id="{B3F0896E-08BF-4E46-A3FE-3A2A279DDFE0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Slovenija</a:t>
                  </a:fld>
                  <a:endParaRPr lang="sl-SI" sz="1100" b="1"/>
                </a:p>
              </xdr:txBody>
            </xdr:sp>
            <xdr:sp macro="" textlink="$E$11">
              <xdr:nvSpPr>
                <xdr:cNvPr id="24" name="PoljeZBesedilom 23">
                  <a:extLst>
                    <a:ext uri="{FF2B5EF4-FFF2-40B4-BE49-F238E27FC236}">
                      <a16:creationId xmlns:a16="http://schemas.microsoft.com/office/drawing/2014/main" id="{BE6ADC47-6319-4C28-B5C3-904A34692943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6404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DB96FE3-206E-40DF-B314-C324052711AA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0,67618 €/kWh/day</a:t>
                  </a:fld>
                  <a:endParaRPr lang="sl-SI" sz="1100"/>
                </a:p>
              </xdr:txBody>
            </xdr:sp>
            <xdr:sp macro="" textlink="$E$18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46334208-9481-4C7B-B08D-DF78E5B4C70A}"/>
                    </a:ext>
                  </a:extLst>
                </xdr:cNvPr>
                <xdr:cNvSpPr txBox="1"/>
              </xdr:nvSpPr>
              <xdr:spPr>
                <a:xfrm>
                  <a:off x="9576287" y="1494478"/>
                  <a:ext cx="1275357" cy="2549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0240C72F-0603-44E8-B80B-479C74844AB1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0,49362 €/kWh/day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1" name="PoljeZBesedilom 20">
                <a:extLst>
                  <a:ext uri="{FF2B5EF4-FFF2-40B4-BE49-F238E27FC236}">
                    <a16:creationId xmlns:a16="http://schemas.microsoft.com/office/drawing/2014/main" id="{FFD2742F-FE62-4D1B-840E-35C24D12AEE7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1B8E883B-1A0D-446C-A4A5-0AD2DA653B73}"/>
                </a:ext>
              </a:extLst>
            </xdr:cNvPr>
            <xdr:cNvGrpSpPr/>
          </xdr:nvGrpSpPr>
          <xdr:grpSpPr>
            <a:xfrm>
              <a:off x="6018105" y="4021218"/>
              <a:ext cx="2792478" cy="894453"/>
              <a:chOff x="6026399" y="4052005"/>
              <a:chExt cx="2790546" cy="917060"/>
            </a:xfrm>
          </xdr:grpSpPr>
          <xdr:grpSp>
            <xdr:nvGrpSpPr>
              <xdr:cNvPr id="14" name="Skupina 13">
                <a:extLst>
                  <a:ext uri="{FF2B5EF4-FFF2-40B4-BE49-F238E27FC236}">
                    <a16:creationId xmlns:a16="http://schemas.microsoft.com/office/drawing/2014/main" id="{181888A9-36DB-42AC-826C-C699D09276D1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399" y="4458389"/>
                <a:ext cx="2790546" cy="510676"/>
                <a:chOff x="8190161" y="1235043"/>
                <a:chExt cx="2661484" cy="516092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FDE97C0B-A9C2-48D6-B433-B41766C4FF23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652549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5DACA34E-92CE-4785-80B0-05F6E73E7530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E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330CE8F1-392A-41FB-93B2-346AAB33C333}"/>
                    </a:ext>
                  </a:extLst>
                </xdr:cNvPr>
                <xdr:cNvSpPr txBox="1"/>
              </xdr:nvSpPr>
              <xdr:spPr>
                <a:xfrm>
                  <a:off x="9576288" y="1235043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9AC43F5D-092F-46D3-A6CF-3163A0AE2088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1,89866 €/kWh/day</a:t>
                  </a:fld>
                  <a:endParaRPr lang="sl-SI" sz="1100"/>
                </a:p>
              </xdr:txBody>
            </xdr:sp>
            <xdr:sp macro="" textlink="$E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8DADB100-499D-4465-9569-D85C0B74C850}"/>
                    </a:ext>
                  </a:extLst>
                </xdr:cNvPr>
                <xdr:cNvSpPr txBox="1"/>
              </xdr:nvSpPr>
              <xdr:spPr>
                <a:xfrm>
                  <a:off x="9576287" y="1489856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116C7A71-4D2A-4C30-A821-A0628CF8291B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2,10962 €/kWh/day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5" name="PoljeZBesedilom 14">
                <a:extLst>
                  <a:ext uri="{FF2B5EF4-FFF2-40B4-BE49-F238E27FC236}">
                    <a16:creationId xmlns:a16="http://schemas.microsoft.com/office/drawing/2014/main" id="{5E9FD166-6F5E-4661-B8DF-1A37C3909934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2" name="PoljeZBesedilom 11">
              <a:extLst>
                <a:ext uri="{FF2B5EF4-FFF2-40B4-BE49-F238E27FC236}">
                  <a16:creationId xmlns:a16="http://schemas.microsoft.com/office/drawing/2014/main" id="{AF65AD89-6492-4DAE-B7FC-C94F0A5B3668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3" name="PoljeZBesedilom 12">
              <a:extLst>
                <a:ext uri="{FF2B5EF4-FFF2-40B4-BE49-F238E27FC236}">
                  <a16:creationId xmlns:a16="http://schemas.microsoft.com/office/drawing/2014/main" id="{80174922-1268-4164-91C6-066C960AE590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4" name="Elipsa 3">
            <a:extLst>
              <a:ext uri="{FF2B5EF4-FFF2-40B4-BE49-F238E27FC236}">
                <a16:creationId xmlns:a16="http://schemas.microsoft.com/office/drawing/2014/main" id="{0C1A4B9E-D3CE-417F-96EC-6955C11244D1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5" name="Elipsa 4">
            <a:extLst>
              <a:ext uri="{FF2B5EF4-FFF2-40B4-BE49-F238E27FC236}">
                <a16:creationId xmlns:a16="http://schemas.microsoft.com/office/drawing/2014/main" id="{B5CC78A9-0648-49F7-9900-93F6229D4B16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7" name="Skupina 46">
              <a:extLst>
                <a:ext uri="{FF2B5EF4-FFF2-40B4-BE49-F238E27FC236}">
                  <a16:creationId xmlns:a16="http://schemas.microsoft.com/office/drawing/2014/main" id="{300927EC-F24B-4376-BA76-FE24018F5810}"/>
                </a:ext>
              </a:extLst>
            </xdr:cNvPr>
            <xdr:cNvGrpSpPr/>
          </xdr:nvGrpSpPr>
          <xdr:grpSpPr>
            <a:xfrm>
              <a:off x="5092891" y="7916606"/>
              <a:ext cx="0" cy="0"/>
              <a:chOff x="5092891" y="7916606"/>
              <a:chExt cx="0" cy="0"/>
            </a:xfrm>
          </xdr:grpSpPr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647699</xdr:colOff>
      <xdr:row>1</xdr:row>
      <xdr:rowOff>269101</xdr:rowOff>
    </xdr:from>
    <xdr:to>
      <xdr:col>15</xdr:col>
      <xdr:colOff>500479</xdr:colOff>
      <xdr:row>30</xdr:row>
      <xdr:rowOff>205768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ECA65DC-010B-422A-8BAD-98D02B7F5B8D}"/>
            </a:ext>
          </a:extLst>
        </xdr:cNvPr>
        <xdr:cNvGrpSpPr>
          <a:grpSpLocks noChangeAspect="1"/>
        </xdr:cNvGrpSpPr>
      </xdr:nvGrpSpPr>
      <xdr:grpSpPr>
        <a:xfrm>
          <a:off x="7539317" y="425983"/>
          <a:ext cx="10453544" cy="5741314"/>
          <a:chOff x="6008887" y="655760"/>
          <a:chExt cx="10384374" cy="575450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F944DA44-AD5A-4DB4-8E6D-AC31E480B3F2}"/>
              </a:ext>
            </a:extLst>
          </xdr:cNvPr>
          <xdr:cNvGrpSpPr/>
        </xdr:nvGrpSpPr>
        <xdr:grpSpPr>
          <a:xfrm>
            <a:off x="6008887" y="655760"/>
            <a:ext cx="10384374" cy="5754502"/>
            <a:chOff x="6018105" y="657225"/>
            <a:chExt cx="10364896" cy="5741314"/>
          </a:xfrm>
        </xdr:grpSpPr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AAAA64FD-D1AF-4D45-9CF0-6E638A7BE92A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0" name="Slika 39">
                <a:extLst>
                  <a:ext uri="{FF2B5EF4-FFF2-40B4-BE49-F238E27FC236}">
                    <a16:creationId xmlns:a16="http://schemas.microsoft.com/office/drawing/2014/main" id="{451056CA-BCB2-4B12-8B26-3228FAEB8A0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1" name="Elipsa 40">
                <a:extLst>
                  <a:ext uri="{FF2B5EF4-FFF2-40B4-BE49-F238E27FC236}">
                    <a16:creationId xmlns:a16="http://schemas.microsoft.com/office/drawing/2014/main" id="{9D493A7A-3992-46AC-BDB3-49142897C53F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2" name="Elipsa 41">
                <a:extLst>
                  <a:ext uri="{FF2B5EF4-FFF2-40B4-BE49-F238E27FC236}">
                    <a16:creationId xmlns:a16="http://schemas.microsoft.com/office/drawing/2014/main" id="{6C14C865-9397-43FA-83A7-6310ACF743F6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1A8CD7B1-5492-4462-B104-42A5E86EF449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A588E31C-5513-4D3C-9B94-D01CB433D3F7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B02ED7EE-8747-4E6E-BA14-7D2BDD1215EB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55536F75-C992-4246-AE8A-CB06DD677CD6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FF5EEF8B-E0F2-4970-9579-1BDA65D20A6A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38" name="PoljeZBesedilom 37">
                <a:extLst>
                  <a:ext uri="{FF2B5EF4-FFF2-40B4-BE49-F238E27FC236}">
                    <a16:creationId xmlns:a16="http://schemas.microsoft.com/office/drawing/2014/main" id="{16A60E34-A1AD-4F70-92FE-E936837292CD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H$10">
            <xdr:nvSpPr>
              <xdr:cNvPr id="39" name="PoljeZBesedilom 38">
                <a:extLst>
                  <a:ext uri="{FF2B5EF4-FFF2-40B4-BE49-F238E27FC236}">
                    <a16:creationId xmlns:a16="http://schemas.microsoft.com/office/drawing/2014/main" id="{12C66249-B7AC-4E04-83B4-90641ADD79E4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72,50%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D08A9136-EC93-4872-BD30-87B0F629DFD2}"/>
                </a:ext>
              </a:extLst>
            </xdr:cNvPr>
            <xdr:cNvGrpSpPr/>
          </xdr:nvGrpSpPr>
          <xdr:grpSpPr>
            <a:xfrm>
              <a:off x="11118136" y="790371"/>
              <a:ext cx="2163242" cy="918794"/>
              <a:chOff x="11083610" y="805223"/>
              <a:chExt cx="2173912" cy="929554"/>
            </a:xfrm>
          </xdr:grpSpPr>
          <xdr:grpSp>
            <xdr:nvGrpSpPr>
              <xdr:cNvPr id="32" name="Skupina 31">
                <a:extLst>
                  <a:ext uri="{FF2B5EF4-FFF2-40B4-BE49-F238E27FC236}">
                    <a16:creationId xmlns:a16="http://schemas.microsoft.com/office/drawing/2014/main" id="{E267EECA-AC44-4B73-9D00-AAAD5278C7C5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10" y="1215757"/>
                <a:ext cx="2173912" cy="519020"/>
                <a:chOff x="8778183" y="1238250"/>
                <a:chExt cx="2073462" cy="512885"/>
              </a:xfrm>
            </xdr:grpSpPr>
            <xdr:sp macro="" textlink="">
              <xdr:nvSpPr>
                <xdr:cNvPr id="34" name="Pravokotnik 33">
                  <a:extLst>
                    <a:ext uri="{FF2B5EF4-FFF2-40B4-BE49-F238E27FC236}">
                      <a16:creationId xmlns:a16="http://schemas.microsoft.com/office/drawing/2014/main" id="{E308FCDE-2EBD-49B4-AA55-B04F37A8B92B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5" name="PoljeZBesedilom 34">
                  <a:extLst>
                    <a:ext uri="{FF2B5EF4-FFF2-40B4-BE49-F238E27FC236}">
                      <a16:creationId xmlns:a16="http://schemas.microsoft.com/office/drawing/2014/main" id="{A44AF77D-37BE-4047-8923-337C6761F160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E$8">
              <xdr:nvSpPr>
                <xdr:cNvPr id="36" name="PoljeZBesedilom 35">
                  <a:extLst>
                    <a:ext uri="{FF2B5EF4-FFF2-40B4-BE49-F238E27FC236}">
                      <a16:creationId xmlns:a16="http://schemas.microsoft.com/office/drawing/2014/main" id="{472988FC-CF22-4D40-B003-5AD53DF66A7F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297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4D9745A-B453-4850-8D04-05545D889B4D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0,11828 €/kWh/day</a:t>
                  </a:fld>
                  <a:endParaRPr lang="sl-SI" sz="1100"/>
                </a:p>
              </xdr:txBody>
            </xdr:sp>
            <xdr:sp macro="" textlink="$E$15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9C498798-2BFA-428D-B732-F95D7D0C8FAF}"/>
                    </a:ext>
                  </a:extLst>
                </xdr:cNvPr>
                <xdr:cNvSpPr txBox="1"/>
              </xdr:nvSpPr>
              <xdr:spPr>
                <a:xfrm>
                  <a:off x="9576287" y="1496389"/>
                  <a:ext cx="1275357" cy="25198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CE04CE6-2E87-4609-ACAB-16A2BBEDDB0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0,10645 €/kWh/day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3" name="PoljeZBesedilom 32">
                <a:extLst>
                  <a:ext uri="{FF2B5EF4-FFF2-40B4-BE49-F238E27FC236}">
                    <a16:creationId xmlns:a16="http://schemas.microsoft.com/office/drawing/2014/main" id="{0637CB1F-0FB4-4E6A-A2DF-8550B3827362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540E6657-A3C5-4E69-8B5C-282F5CBD6FCE}"/>
                </a:ext>
              </a:extLst>
            </xdr:cNvPr>
            <xdr:cNvGrpSpPr/>
          </xdr:nvGrpSpPr>
          <xdr:grpSpPr>
            <a:xfrm>
              <a:off x="13707897" y="3112680"/>
              <a:ext cx="2163255" cy="930679"/>
              <a:chOff x="13638219" y="3174049"/>
              <a:chExt cx="2173912" cy="932595"/>
            </a:xfrm>
          </xdr:grpSpPr>
          <xdr:grpSp>
            <xdr:nvGrpSpPr>
              <xdr:cNvPr id="26" name="Skupina 25">
                <a:extLst>
                  <a:ext uri="{FF2B5EF4-FFF2-40B4-BE49-F238E27FC236}">
                    <a16:creationId xmlns:a16="http://schemas.microsoft.com/office/drawing/2014/main" id="{7C2348F2-A256-45B8-AC2C-C3FEFBF2EEC7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9" y="3595298"/>
                <a:ext cx="2173912" cy="511346"/>
                <a:chOff x="8778183" y="1238250"/>
                <a:chExt cx="2073462" cy="512885"/>
              </a:xfrm>
            </xdr:grpSpPr>
            <xdr:sp macro="" textlink="">
              <xdr:nvSpPr>
                <xdr:cNvPr id="28" name="Pravokotnik 27">
                  <a:extLst>
                    <a:ext uri="{FF2B5EF4-FFF2-40B4-BE49-F238E27FC236}">
                      <a16:creationId xmlns:a16="http://schemas.microsoft.com/office/drawing/2014/main" id="{3EBD5632-A698-4143-B81C-B22C18284849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92437499-D3C9-4EC3-98B1-59E158F463E2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E$9">
              <xdr:nvSpPr>
                <xdr:cNvPr id="30" name="PoljeZBesedilom 29">
                  <a:extLst>
                    <a:ext uri="{FF2B5EF4-FFF2-40B4-BE49-F238E27FC236}">
                      <a16:creationId xmlns:a16="http://schemas.microsoft.com/office/drawing/2014/main" id="{C71BB159-E52A-4D48-A5A4-8E618699F1A9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6022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13DBACC-7B45-403C-A98D-08B06EC2871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0,02261 €/kWh/day</a:t>
                  </a:fld>
                  <a:endParaRPr lang="sl-SI" sz="1100"/>
                </a:p>
              </xdr:txBody>
            </xdr:sp>
            <xdr:sp macro="" textlink="$E$16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E6C9641A-98BF-403B-9908-E3B254745D89}"/>
                    </a:ext>
                  </a:extLst>
                </xdr:cNvPr>
                <xdr:cNvSpPr txBox="1"/>
              </xdr:nvSpPr>
              <xdr:spPr>
                <a:xfrm>
                  <a:off x="9576287" y="1496753"/>
                  <a:ext cx="1275357" cy="25203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7305165F-8668-4604-9FEC-88B241D7A0A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0,02513 €/kWh/day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7" name="PoljeZBesedilom 26">
                <a:extLst>
                  <a:ext uri="{FF2B5EF4-FFF2-40B4-BE49-F238E27FC236}">
                    <a16:creationId xmlns:a16="http://schemas.microsoft.com/office/drawing/2014/main" id="{EB632552-E55A-46B4-8DA9-3887C3E1CE0A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14FC82C0-E926-43C4-A5B7-183DD3A35358}"/>
                </a:ext>
              </a:extLst>
            </xdr:cNvPr>
            <xdr:cNvGrpSpPr/>
          </xdr:nvGrpSpPr>
          <xdr:grpSpPr>
            <a:xfrm>
              <a:off x="9510092" y="4167669"/>
              <a:ext cx="2163242" cy="897944"/>
              <a:chOff x="10053850" y="4093418"/>
              <a:chExt cx="2169039" cy="920529"/>
            </a:xfrm>
          </xdr:grpSpPr>
          <xdr:grpSp>
            <xdr:nvGrpSpPr>
              <xdr:cNvPr id="20" name="Skupina 19">
                <a:extLst>
                  <a:ext uri="{FF2B5EF4-FFF2-40B4-BE49-F238E27FC236}">
                    <a16:creationId xmlns:a16="http://schemas.microsoft.com/office/drawing/2014/main" id="{F27D1449-7AAC-4689-B402-9BAE4D20CCC2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0" y="4500653"/>
                <a:ext cx="2169039" cy="513294"/>
                <a:chOff x="8778183" y="1238250"/>
                <a:chExt cx="2073462" cy="512885"/>
              </a:xfrm>
            </xdr:grpSpPr>
            <xdr:sp macro="" textlink="">
              <xdr:nvSpPr>
                <xdr:cNvPr id="22" name="Pravokotnik 21">
                  <a:extLst>
                    <a:ext uri="{FF2B5EF4-FFF2-40B4-BE49-F238E27FC236}">
                      <a16:creationId xmlns:a16="http://schemas.microsoft.com/office/drawing/2014/main" id="{E2D727CB-9952-498B-A0CB-BC4B8923FFE0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3" name="PoljeZBesedilom 22">
                  <a:extLst>
                    <a:ext uri="{FF2B5EF4-FFF2-40B4-BE49-F238E27FC236}">
                      <a16:creationId xmlns:a16="http://schemas.microsoft.com/office/drawing/2014/main" id="{00340B3F-3B54-4D95-80D3-1C273922B829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Slovenija</a:t>
                  </a:fld>
                  <a:endParaRPr lang="sl-SI" sz="1100" b="1"/>
                </a:p>
              </xdr:txBody>
            </xdr:sp>
            <xdr:sp macro="" textlink="$E$11">
              <xdr:nvSpPr>
                <xdr:cNvPr id="24" name="PoljeZBesedilom 23">
                  <a:extLst>
                    <a:ext uri="{FF2B5EF4-FFF2-40B4-BE49-F238E27FC236}">
                      <a16:creationId xmlns:a16="http://schemas.microsoft.com/office/drawing/2014/main" id="{4AE3A44B-3E34-4DA9-A39D-AFE04AF42423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6404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DB96FE3-206E-40DF-B314-C324052711AA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0,07628 €/kWh/day</a:t>
                  </a:fld>
                  <a:endParaRPr lang="sl-SI" sz="1100"/>
                </a:p>
              </xdr:txBody>
            </xdr:sp>
            <xdr:sp macro="" textlink="$E$18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2CEE4958-BECB-432A-AE5F-EBDA2DFCC2C9}"/>
                    </a:ext>
                  </a:extLst>
                </xdr:cNvPr>
                <xdr:cNvSpPr txBox="1"/>
              </xdr:nvSpPr>
              <xdr:spPr>
                <a:xfrm>
                  <a:off x="9576287" y="1494478"/>
                  <a:ext cx="1275357" cy="2549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0240C72F-0603-44E8-B80B-479C74844AB1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0,53541 €/kWh/day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1" name="PoljeZBesedilom 20">
                <a:extLst>
                  <a:ext uri="{FF2B5EF4-FFF2-40B4-BE49-F238E27FC236}">
                    <a16:creationId xmlns:a16="http://schemas.microsoft.com/office/drawing/2014/main" id="{FFD45805-D22B-4072-8542-0CF658912DBD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E4F7C051-7495-4680-85BD-5E3440B10B23}"/>
                </a:ext>
              </a:extLst>
            </xdr:cNvPr>
            <xdr:cNvGrpSpPr/>
          </xdr:nvGrpSpPr>
          <xdr:grpSpPr>
            <a:xfrm>
              <a:off x="6018105" y="4021218"/>
              <a:ext cx="2792478" cy="894453"/>
              <a:chOff x="6026399" y="4052005"/>
              <a:chExt cx="2790546" cy="917060"/>
            </a:xfrm>
          </xdr:grpSpPr>
          <xdr:grpSp>
            <xdr:nvGrpSpPr>
              <xdr:cNvPr id="14" name="Skupina 13">
                <a:extLst>
                  <a:ext uri="{FF2B5EF4-FFF2-40B4-BE49-F238E27FC236}">
                    <a16:creationId xmlns:a16="http://schemas.microsoft.com/office/drawing/2014/main" id="{42FB6C0A-AD4C-4564-87A0-98115745AA3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399" y="4458389"/>
                <a:ext cx="2790546" cy="510676"/>
                <a:chOff x="8190161" y="1235043"/>
                <a:chExt cx="2661484" cy="516092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F6167E93-6187-4859-98A6-E979D30A2D3A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652549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A183E3E6-C556-4C47-B7E0-4E6135B246E8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E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D6348DF4-6508-4DC8-94BF-8B8DFF46E324}"/>
                    </a:ext>
                  </a:extLst>
                </xdr:cNvPr>
                <xdr:cNvSpPr txBox="1"/>
              </xdr:nvSpPr>
              <xdr:spPr>
                <a:xfrm>
                  <a:off x="9576288" y="1235043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9AC43F5D-092F-46D3-A6CF-3163A0AE2088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0,08795 €/kWh/day</a:t>
                  </a:fld>
                  <a:endParaRPr lang="sl-SI" sz="1100"/>
                </a:p>
              </xdr:txBody>
            </xdr:sp>
            <xdr:sp macro="" textlink="$E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06E6905C-55D2-46BF-BB8C-1C9257D17662}"/>
                    </a:ext>
                  </a:extLst>
                </xdr:cNvPr>
                <xdr:cNvSpPr txBox="1"/>
              </xdr:nvSpPr>
              <xdr:spPr>
                <a:xfrm>
                  <a:off x="9576287" y="1489856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116C7A71-4D2A-4C30-A821-A0628CF8291B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0,09772 €/kWh/day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5" name="PoljeZBesedilom 14">
                <a:extLst>
                  <a:ext uri="{FF2B5EF4-FFF2-40B4-BE49-F238E27FC236}">
                    <a16:creationId xmlns:a16="http://schemas.microsoft.com/office/drawing/2014/main" id="{5E075A43-7B03-4F34-A452-BE49153B78A9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2" name="PoljeZBesedilom 11">
              <a:extLst>
                <a:ext uri="{FF2B5EF4-FFF2-40B4-BE49-F238E27FC236}">
                  <a16:creationId xmlns:a16="http://schemas.microsoft.com/office/drawing/2014/main" id="{251E15A6-6D29-4179-B3C1-7E8747B56599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3" name="PoljeZBesedilom 12">
              <a:extLst>
                <a:ext uri="{FF2B5EF4-FFF2-40B4-BE49-F238E27FC236}">
                  <a16:creationId xmlns:a16="http://schemas.microsoft.com/office/drawing/2014/main" id="{97B23572-D6F5-4587-A102-CC5C61FFE6C1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4" name="Elipsa 3">
            <a:extLst>
              <a:ext uri="{FF2B5EF4-FFF2-40B4-BE49-F238E27FC236}">
                <a16:creationId xmlns:a16="http://schemas.microsoft.com/office/drawing/2014/main" id="{E37CEB21-09EF-4E26-8884-F5C25C1C98B0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5" name="Elipsa 4">
            <a:extLst>
              <a:ext uri="{FF2B5EF4-FFF2-40B4-BE49-F238E27FC236}">
                <a16:creationId xmlns:a16="http://schemas.microsoft.com/office/drawing/2014/main" id="{724ED67F-3DEB-4B4E-ADB0-02916684F971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7" name="Skupina 46">
              <a:extLst>
                <a:ext uri="{FF2B5EF4-FFF2-40B4-BE49-F238E27FC236}">
                  <a16:creationId xmlns:a16="http://schemas.microsoft.com/office/drawing/2014/main" id="{7A0000AE-686E-4B73-B14B-2239FE33D657}"/>
                </a:ext>
              </a:extLst>
            </xdr:cNvPr>
            <xdr:cNvGrpSpPr/>
          </xdr:nvGrpSpPr>
          <xdr:grpSpPr>
            <a:xfrm>
              <a:off x="5092891" y="7916606"/>
              <a:ext cx="0" cy="0"/>
              <a:chOff x="5092891" y="7916606"/>
              <a:chExt cx="0" cy="0"/>
            </a:xfrm>
          </xdr:grpSpPr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274544</xdr:rowOff>
    </xdr:from>
    <xdr:to>
      <xdr:col>15</xdr:col>
      <xdr:colOff>497109</xdr:colOff>
      <xdr:row>30</xdr:row>
      <xdr:rowOff>211211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1F102BD7-81EB-44B0-8305-69E5851D8656}"/>
            </a:ext>
          </a:extLst>
        </xdr:cNvPr>
        <xdr:cNvGrpSpPr>
          <a:grpSpLocks noChangeAspect="1"/>
        </xdr:cNvGrpSpPr>
      </xdr:nvGrpSpPr>
      <xdr:grpSpPr>
        <a:xfrm>
          <a:off x="7053543" y="431426"/>
          <a:ext cx="10935948" cy="5741314"/>
          <a:chOff x="6008887" y="655760"/>
          <a:chExt cx="10384374" cy="575450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6C26DDBB-122F-49D1-96AB-3BDE9C1025F2}"/>
              </a:ext>
            </a:extLst>
          </xdr:cNvPr>
          <xdr:cNvGrpSpPr/>
        </xdr:nvGrpSpPr>
        <xdr:grpSpPr>
          <a:xfrm>
            <a:off x="6008887" y="655760"/>
            <a:ext cx="10384374" cy="5754502"/>
            <a:chOff x="6018105" y="657225"/>
            <a:chExt cx="10364896" cy="5741314"/>
          </a:xfrm>
        </xdr:grpSpPr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6A9A6D81-87D9-473D-9489-36305988E0F6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0" name="Slika 39">
                <a:extLst>
                  <a:ext uri="{FF2B5EF4-FFF2-40B4-BE49-F238E27FC236}">
                    <a16:creationId xmlns:a16="http://schemas.microsoft.com/office/drawing/2014/main" id="{E9D1257B-9637-4EE1-A247-F42F950BD6B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1" name="Elipsa 40">
                <a:extLst>
                  <a:ext uri="{FF2B5EF4-FFF2-40B4-BE49-F238E27FC236}">
                    <a16:creationId xmlns:a16="http://schemas.microsoft.com/office/drawing/2014/main" id="{19E55C4B-9C06-4FA7-84DB-B6945FEC82EF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2" name="Elipsa 41">
                <a:extLst>
                  <a:ext uri="{FF2B5EF4-FFF2-40B4-BE49-F238E27FC236}">
                    <a16:creationId xmlns:a16="http://schemas.microsoft.com/office/drawing/2014/main" id="{773D3101-6013-4C77-B254-91B1CB016610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026CB2EB-4BF7-4CA4-8315-8BBBF48F4175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51593A60-6810-4C02-86D0-E05DCAAC142B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CF1A963E-C24D-451F-A339-667DB20792D0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B11DBCD5-BC61-4A9B-A87A-9A2B0FFA2B7D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35FAA6D5-129E-49A7-928B-60957CFCF63B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38" name="PoljeZBesedilom 37">
                <a:extLst>
                  <a:ext uri="{FF2B5EF4-FFF2-40B4-BE49-F238E27FC236}">
                    <a16:creationId xmlns:a16="http://schemas.microsoft.com/office/drawing/2014/main" id="{213B768A-355D-408C-AD57-34DA3BA8EB5C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G$10">
            <xdr:nvSpPr>
              <xdr:cNvPr id="39" name="PoljeZBesedilom 38">
                <a:extLst>
                  <a:ext uri="{FF2B5EF4-FFF2-40B4-BE49-F238E27FC236}">
                    <a16:creationId xmlns:a16="http://schemas.microsoft.com/office/drawing/2014/main" id="{CD1D2E72-AF8F-4145-B698-2A138830C55A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63,78%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E47E00A0-FEAE-415F-BDFA-7E992C8894CA}"/>
                </a:ext>
              </a:extLst>
            </xdr:cNvPr>
            <xdr:cNvGrpSpPr/>
          </xdr:nvGrpSpPr>
          <xdr:grpSpPr>
            <a:xfrm>
              <a:off x="11118136" y="790371"/>
              <a:ext cx="2163242" cy="918794"/>
              <a:chOff x="11083610" y="805223"/>
              <a:chExt cx="2173912" cy="929554"/>
            </a:xfrm>
          </xdr:grpSpPr>
          <xdr:grpSp>
            <xdr:nvGrpSpPr>
              <xdr:cNvPr id="32" name="Skupina 31">
                <a:extLst>
                  <a:ext uri="{FF2B5EF4-FFF2-40B4-BE49-F238E27FC236}">
                    <a16:creationId xmlns:a16="http://schemas.microsoft.com/office/drawing/2014/main" id="{53019C0F-505F-4D04-A814-50EA37527379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10" y="1215757"/>
                <a:ext cx="2173912" cy="519020"/>
                <a:chOff x="8778183" y="1238250"/>
                <a:chExt cx="2073462" cy="512885"/>
              </a:xfrm>
            </xdr:grpSpPr>
            <xdr:sp macro="" textlink="">
              <xdr:nvSpPr>
                <xdr:cNvPr id="34" name="Pravokotnik 33">
                  <a:extLst>
                    <a:ext uri="{FF2B5EF4-FFF2-40B4-BE49-F238E27FC236}">
                      <a16:creationId xmlns:a16="http://schemas.microsoft.com/office/drawing/2014/main" id="{4D0DBA83-D318-4D67-BC3E-0A58FF370F1A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5" name="PoljeZBesedilom 34">
                  <a:extLst>
                    <a:ext uri="{FF2B5EF4-FFF2-40B4-BE49-F238E27FC236}">
                      <a16:creationId xmlns:a16="http://schemas.microsoft.com/office/drawing/2014/main" id="{77F86A48-3387-4D39-8FA1-9FA1D0FC3CDA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D$8">
              <xdr:nvSpPr>
                <xdr:cNvPr id="36" name="PoljeZBesedilom 35">
                  <a:extLst>
                    <a:ext uri="{FF2B5EF4-FFF2-40B4-BE49-F238E27FC236}">
                      <a16:creationId xmlns:a16="http://schemas.microsoft.com/office/drawing/2014/main" id="{DBED3FA2-51CF-4D2D-A185-7611E5828AE5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297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4D9745A-B453-4850-8D04-05545D889B4D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0,35182 €/kWh/day</a:t>
                  </a:fld>
                  <a:endParaRPr lang="sl-SI" sz="1100"/>
                </a:p>
              </xdr:txBody>
            </xdr:sp>
            <xdr:sp macro="" textlink="$D$15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DF1456A1-3248-40E3-B0A4-364BA4EEC5E1}"/>
                    </a:ext>
                  </a:extLst>
                </xdr:cNvPr>
                <xdr:cNvSpPr txBox="1"/>
              </xdr:nvSpPr>
              <xdr:spPr>
                <a:xfrm>
                  <a:off x="9576287" y="1496389"/>
                  <a:ext cx="1275357" cy="25198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CE04CE6-2E87-4609-ACAB-16A2BBEDDB0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0,31664 €/kWh/day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3" name="PoljeZBesedilom 32">
                <a:extLst>
                  <a:ext uri="{FF2B5EF4-FFF2-40B4-BE49-F238E27FC236}">
                    <a16:creationId xmlns:a16="http://schemas.microsoft.com/office/drawing/2014/main" id="{B9B242B7-DB39-446E-8B24-515AA34796C7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F4D2F594-D9D3-448C-BE01-2F9FFE876AB2}"/>
                </a:ext>
              </a:extLst>
            </xdr:cNvPr>
            <xdr:cNvGrpSpPr/>
          </xdr:nvGrpSpPr>
          <xdr:grpSpPr>
            <a:xfrm>
              <a:off x="13707897" y="3112680"/>
              <a:ext cx="2163255" cy="930679"/>
              <a:chOff x="13638219" y="3174049"/>
              <a:chExt cx="2173912" cy="932595"/>
            </a:xfrm>
          </xdr:grpSpPr>
          <xdr:grpSp>
            <xdr:nvGrpSpPr>
              <xdr:cNvPr id="26" name="Skupina 25">
                <a:extLst>
                  <a:ext uri="{FF2B5EF4-FFF2-40B4-BE49-F238E27FC236}">
                    <a16:creationId xmlns:a16="http://schemas.microsoft.com/office/drawing/2014/main" id="{CE1F9D2E-4BBF-48B7-B84C-CB6C2919DEA6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9" y="3595298"/>
                <a:ext cx="2173912" cy="511346"/>
                <a:chOff x="8778183" y="1238250"/>
                <a:chExt cx="2073462" cy="512885"/>
              </a:xfrm>
            </xdr:grpSpPr>
            <xdr:sp macro="" textlink="">
              <xdr:nvSpPr>
                <xdr:cNvPr id="28" name="Pravokotnik 27">
                  <a:extLst>
                    <a:ext uri="{FF2B5EF4-FFF2-40B4-BE49-F238E27FC236}">
                      <a16:creationId xmlns:a16="http://schemas.microsoft.com/office/drawing/2014/main" id="{56C3C927-E7E0-4BED-9EE8-2460F6C7A9D3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E33DDCAF-CB8F-4025-8EBA-B0A0C612CFC1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D$9">
              <xdr:nvSpPr>
                <xdr:cNvPr id="30" name="PoljeZBesedilom 29">
                  <a:extLst>
                    <a:ext uri="{FF2B5EF4-FFF2-40B4-BE49-F238E27FC236}">
                      <a16:creationId xmlns:a16="http://schemas.microsoft.com/office/drawing/2014/main" id="{3173AAC7-A362-44A4-A071-E6726F4539C7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6022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13DBACC-7B45-403C-A98D-08B06EC2871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0,27543 €/kWh/day</a:t>
                  </a:fld>
                  <a:endParaRPr lang="sl-SI" sz="1100"/>
                </a:p>
              </xdr:txBody>
            </xdr:sp>
            <xdr:sp macro="" textlink="$D$16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0E18543C-9512-4E33-9A68-D155EA0B2AE5}"/>
                    </a:ext>
                  </a:extLst>
                </xdr:cNvPr>
                <xdr:cNvSpPr txBox="1"/>
              </xdr:nvSpPr>
              <xdr:spPr>
                <a:xfrm>
                  <a:off x="9576287" y="1496753"/>
                  <a:ext cx="1275357" cy="25203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7305165F-8668-4604-9FEC-88B241D7A0A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0,18524 €/kWh/day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7" name="PoljeZBesedilom 26">
                <a:extLst>
                  <a:ext uri="{FF2B5EF4-FFF2-40B4-BE49-F238E27FC236}">
                    <a16:creationId xmlns:a16="http://schemas.microsoft.com/office/drawing/2014/main" id="{3EB53CA5-7DDA-409F-A949-7920FA081E50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57DD22DC-CBB7-4436-B040-B84844723F9B}"/>
                </a:ext>
              </a:extLst>
            </xdr:cNvPr>
            <xdr:cNvGrpSpPr/>
          </xdr:nvGrpSpPr>
          <xdr:grpSpPr>
            <a:xfrm>
              <a:off x="9510092" y="4167669"/>
              <a:ext cx="2163242" cy="897944"/>
              <a:chOff x="10053850" y="4093418"/>
              <a:chExt cx="2169039" cy="920529"/>
            </a:xfrm>
          </xdr:grpSpPr>
          <xdr:grpSp>
            <xdr:nvGrpSpPr>
              <xdr:cNvPr id="20" name="Skupina 19">
                <a:extLst>
                  <a:ext uri="{FF2B5EF4-FFF2-40B4-BE49-F238E27FC236}">
                    <a16:creationId xmlns:a16="http://schemas.microsoft.com/office/drawing/2014/main" id="{991E61C8-E8B9-4111-AE51-E19FF2BA3FA8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0" y="4500653"/>
                <a:ext cx="2169039" cy="513294"/>
                <a:chOff x="8778183" y="1238250"/>
                <a:chExt cx="2073462" cy="512885"/>
              </a:xfrm>
            </xdr:grpSpPr>
            <xdr:sp macro="" textlink="">
              <xdr:nvSpPr>
                <xdr:cNvPr id="22" name="Pravokotnik 21">
                  <a:extLst>
                    <a:ext uri="{FF2B5EF4-FFF2-40B4-BE49-F238E27FC236}">
                      <a16:creationId xmlns:a16="http://schemas.microsoft.com/office/drawing/2014/main" id="{715030F3-C28B-4DDB-A865-70A8472D21A7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3" name="PoljeZBesedilom 22">
                  <a:extLst>
                    <a:ext uri="{FF2B5EF4-FFF2-40B4-BE49-F238E27FC236}">
                      <a16:creationId xmlns:a16="http://schemas.microsoft.com/office/drawing/2014/main" id="{FD6E240F-3638-4E83-BFC8-913996268F37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Slovenija</a:t>
                  </a:fld>
                  <a:endParaRPr lang="sl-SI" sz="1100" b="1"/>
                </a:p>
              </xdr:txBody>
            </xdr:sp>
            <xdr:sp macro="" textlink="$D$11">
              <xdr:nvSpPr>
                <xdr:cNvPr id="24" name="PoljeZBesedilom 23">
                  <a:extLst>
                    <a:ext uri="{FF2B5EF4-FFF2-40B4-BE49-F238E27FC236}">
                      <a16:creationId xmlns:a16="http://schemas.microsoft.com/office/drawing/2014/main" id="{6E012654-C77B-4D8D-947A-33508BD69192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6404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DB96FE3-206E-40DF-B314-C324052711AA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0,29862 €/kWh/day</a:t>
                  </a:fld>
                  <a:endParaRPr lang="sl-SI" sz="1100"/>
                </a:p>
              </xdr:txBody>
            </xdr:sp>
            <xdr:sp macro="" textlink="$D$18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40BBC9E3-6E4A-4082-8A59-518553452257}"/>
                    </a:ext>
                  </a:extLst>
                </xdr:cNvPr>
                <xdr:cNvSpPr txBox="1"/>
              </xdr:nvSpPr>
              <xdr:spPr>
                <a:xfrm>
                  <a:off x="9576287" y="1494478"/>
                  <a:ext cx="1275357" cy="2549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0240C72F-0603-44E8-B80B-479C74844AB1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0,30219 €/kWh/day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1" name="PoljeZBesedilom 20">
                <a:extLst>
                  <a:ext uri="{FF2B5EF4-FFF2-40B4-BE49-F238E27FC236}">
                    <a16:creationId xmlns:a16="http://schemas.microsoft.com/office/drawing/2014/main" id="{CCCCC1A3-7A18-4DE0-9E48-8F49A5B3FA79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651928F8-5084-4F4B-AD1F-0F0C1D446719}"/>
                </a:ext>
              </a:extLst>
            </xdr:cNvPr>
            <xdr:cNvGrpSpPr/>
          </xdr:nvGrpSpPr>
          <xdr:grpSpPr>
            <a:xfrm>
              <a:off x="6018105" y="4021218"/>
              <a:ext cx="2792478" cy="894453"/>
              <a:chOff x="6026399" y="4052005"/>
              <a:chExt cx="2790546" cy="917060"/>
            </a:xfrm>
          </xdr:grpSpPr>
          <xdr:grpSp>
            <xdr:nvGrpSpPr>
              <xdr:cNvPr id="14" name="Skupina 13">
                <a:extLst>
                  <a:ext uri="{FF2B5EF4-FFF2-40B4-BE49-F238E27FC236}">
                    <a16:creationId xmlns:a16="http://schemas.microsoft.com/office/drawing/2014/main" id="{542101DE-CFBC-4DDB-A622-9F9184BEDA41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399" y="4458389"/>
                <a:ext cx="2790546" cy="510676"/>
                <a:chOff x="8190161" y="1235043"/>
                <a:chExt cx="2661484" cy="516092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5D5EAC2C-EB99-45FF-91B2-7006E3E0B5BC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652549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C9A29DAE-50A6-4503-B260-DFA855FEE5D3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D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58F9132E-8E7C-4EBC-A468-225FD82023C4}"/>
                    </a:ext>
                  </a:extLst>
                </xdr:cNvPr>
                <xdr:cNvSpPr txBox="1"/>
              </xdr:nvSpPr>
              <xdr:spPr>
                <a:xfrm>
                  <a:off x="9576288" y="1235043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9AC43F5D-092F-46D3-A6CF-3163A0AE2088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0,26861 €/kWh/day</a:t>
                  </a:fld>
                  <a:endParaRPr lang="sl-SI" sz="1100"/>
                </a:p>
              </xdr:txBody>
            </xdr:sp>
            <xdr:sp macro="" textlink="$D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B8315878-46BD-4584-B380-9A53B061AF55}"/>
                    </a:ext>
                  </a:extLst>
                </xdr:cNvPr>
                <xdr:cNvSpPr txBox="1"/>
              </xdr:nvSpPr>
              <xdr:spPr>
                <a:xfrm>
                  <a:off x="9576287" y="1489856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116C7A71-4D2A-4C30-A821-A0628CF8291B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0,24175 €/kWh/day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5" name="PoljeZBesedilom 14">
                <a:extLst>
                  <a:ext uri="{FF2B5EF4-FFF2-40B4-BE49-F238E27FC236}">
                    <a16:creationId xmlns:a16="http://schemas.microsoft.com/office/drawing/2014/main" id="{79C359C7-EFDF-4C8C-AE56-5A6C70B70D0B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2" name="PoljeZBesedilom 11">
              <a:extLst>
                <a:ext uri="{FF2B5EF4-FFF2-40B4-BE49-F238E27FC236}">
                  <a16:creationId xmlns:a16="http://schemas.microsoft.com/office/drawing/2014/main" id="{335F0600-4028-4F5E-B2F5-B26877D541E0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3" name="PoljeZBesedilom 12">
              <a:extLst>
                <a:ext uri="{FF2B5EF4-FFF2-40B4-BE49-F238E27FC236}">
                  <a16:creationId xmlns:a16="http://schemas.microsoft.com/office/drawing/2014/main" id="{3A104CD1-4886-43D0-B4BB-D8FDA5E7E37E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4" name="Elipsa 3">
            <a:extLst>
              <a:ext uri="{FF2B5EF4-FFF2-40B4-BE49-F238E27FC236}">
                <a16:creationId xmlns:a16="http://schemas.microsoft.com/office/drawing/2014/main" id="{F17EF049-8116-4390-AC7E-0328E6C5E8A6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5" name="Elipsa 4">
            <a:extLst>
              <a:ext uri="{FF2B5EF4-FFF2-40B4-BE49-F238E27FC236}">
                <a16:creationId xmlns:a16="http://schemas.microsoft.com/office/drawing/2014/main" id="{DD96E49C-FBCA-4CB7-B477-A07178A3D18A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7" name="Skupina 46">
              <a:extLst>
                <a:ext uri="{FF2B5EF4-FFF2-40B4-BE49-F238E27FC236}">
                  <a16:creationId xmlns:a16="http://schemas.microsoft.com/office/drawing/2014/main" id="{F48B2520-7F6F-4850-A169-3CA328824676}"/>
                </a:ext>
              </a:extLst>
            </xdr:cNvPr>
            <xdr:cNvGrpSpPr/>
          </xdr:nvGrpSpPr>
          <xdr:grpSpPr>
            <a:xfrm>
              <a:off x="5092891" y="7916606"/>
              <a:ext cx="0" cy="0"/>
              <a:chOff x="5092891" y="7916606"/>
              <a:chExt cx="0" cy="0"/>
            </a:xfrm>
          </xdr:grpSpPr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274544</xdr:rowOff>
    </xdr:from>
    <xdr:to>
      <xdr:col>15</xdr:col>
      <xdr:colOff>497109</xdr:colOff>
      <xdr:row>30</xdr:row>
      <xdr:rowOff>211211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441793DE-2765-44ED-8A4E-0F917E69C7CD}"/>
            </a:ext>
          </a:extLst>
        </xdr:cNvPr>
        <xdr:cNvGrpSpPr>
          <a:grpSpLocks noChangeAspect="1"/>
        </xdr:cNvGrpSpPr>
      </xdr:nvGrpSpPr>
      <xdr:grpSpPr>
        <a:xfrm>
          <a:off x="7053543" y="431426"/>
          <a:ext cx="10935948" cy="5741314"/>
          <a:chOff x="6008887" y="655760"/>
          <a:chExt cx="10384374" cy="575450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23D158D7-82A1-4D6E-85D7-6CAD28D9C731}"/>
              </a:ext>
            </a:extLst>
          </xdr:cNvPr>
          <xdr:cNvGrpSpPr/>
        </xdr:nvGrpSpPr>
        <xdr:grpSpPr>
          <a:xfrm>
            <a:off x="6008887" y="655760"/>
            <a:ext cx="10384374" cy="5754502"/>
            <a:chOff x="6018105" y="657225"/>
            <a:chExt cx="10364896" cy="5741314"/>
          </a:xfrm>
        </xdr:grpSpPr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A1E9442B-A992-4E35-9F51-8CEAF596D5AE}"/>
                </a:ext>
              </a:extLst>
            </xdr:cNvPr>
            <xdr:cNvGrpSpPr/>
          </xdr:nvGrpSpPr>
          <xdr:grpSpPr>
            <a:xfrm>
              <a:off x="7881695" y="657225"/>
              <a:ext cx="8501306" cy="5741314"/>
              <a:chOff x="7881695" y="657225"/>
              <a:chExt cx="8501306" cy="5741314"/>
            </a:xfrm>
          </xdr:grpSpPr>
          <xdr:pic>
            <xdr:nvPicPr>
              <xdr:cNvPr id="40" name="Slika 39">
                <a:extLst>
                  <a:ext uri="{FF2B5EF4-FFF2-40B4-BE49-F238E27FC236}">
                    <a16:creationId xmlns:a16="http://schemas.microsoft.com/office/drawing/2014/main" id="{44601DCD-F330-475D-8D2F-44DAA3C5B8F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881695" y="657225"/>
                <a:ext cx="8501306" cy="5741314"/>
              </a:xfrm>
              <a:prstGeom prst="rect">
                <a:avLst/>
              </a:prstGeom>
            </xdr:spPr>
          </xdr:pic>
          <xdr:sp macro="" textlink="">
            <xdr:nvSpPr>
              <xdr:cNvPr id="41" name="Elipsa 40">
                <a:extLst>
                  <a:ext uri="{FF2B5EF4-FFF2-40B4-BE49-F238E27FC236}">
                    <a16:creationId xmlns:a16="http://schemas.microsoft.com/office/drawing/2014/main" id="{BC1EF3CA-74E8-4F33-9642-E841908FFE7B}"/>
                  </a:ext>
                </a:extLst>
              </xdr:cNvPr>
              <xdr:cNvSpPr/>
            </xdr:nvSpPr>
            <xdr:spPr>
              <a:xfrm>
                <a:off x="13379011" y="1756870"/>
                <a:ext cx="143970" cy="147825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2" name="Elipsa 41">
                <a:extLst>
                  <a:ext uri="{FF2B5EF4-FFF2-40B4-BE49-F238E27FC236}">
                    <a16:creationId xmlns:a16="http://schemas.microsoft.com/office/drawing/2014/main" id="{5ADD2706-AB37-4CD1-BB1B-F85861ED069B}"/>
                  </a:ext>
                </a:extLst>
              </xdr:cNvPr>
              <xdr:cNvSpPr/>
            </xdr:nvSpPr>
            <xdr:spPr>
              <a:xfrm>
                <a:off x="13520188" y="3312817"/>
                <a:ext cx="143970" cy="1491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3" name="Elipsa 42">
                <a:extLst>
                  <a:ext uri="{FF2B5EF4-FFF2-40B4-BE49-F238E27FC236}">
                    <a16:creationId xmlns:a16="http://schemas.microsoft.com/office/drawing/2014/main" id="{85AA2691-6644-4D55-ADDB-25305499C626}"/>
                  </a:ext>
                </a:extLst>
              </xdr:cNvPr>
              <xdr:cNvSpPr/>
            </xdr:nvSpPr>
            <xdr:spPr>
              <a:xfrm>
                <a:off x="8893065" y="4204467"/>
                <a:ext cx="143970" cy="146839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4" name="Elipsa 43">
                <a:extLst>
                  <a:ext uri="{FF2B5EF4-FFF2-40B4-BE49-F238E27FC236}">
                    <a16:creationId xmlns:a16="http://schemas.microsoft.com/office/drawing/2014/main" id="{E4CD3838-D665-4F15-89C9-36F3921A4D40}"/>
                  </a:ext>
                </a:extLst>
              </xdr:cNvPr>
              <xdr:cNvSpPr/>
            </xdr:nvSpPr>
            <xdr:spPr>
              <a:xfrm>
                <a:off x="13504147" y="3180960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5" name="Elipsa 44">
                <a:extLst>
                  <a:ext uri="{FF2B5EF4-FFF2-40B4-BE49-F238E27FC236}">
                    <a16:creationId xmlns:a16="http://schemas.microsoft.com/office/drawing/2014/main" id="{882CA5EA-552E-4796-8DA6-2ECE5F7F9FC0}"/>
                  </a:ext>
                </a:extLst>
              </xdr:cNvPr>
              <xdr:cNvSpPr/>
            </xdr:nvSpPr>
            <xdr:spPr>
              <a:xfrm>
                <a:off x="10879016" y="3404088"/>
                <a:ext cx="93651" cy="97014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  <xdr:sp macro="" textlink="">
            <xdr:nvSpPr>
              <xdr:cNvPr id="46" name="Elipsa 45">
                <a:extLst>
                  <a:ext uri="{FF2B5EF4-FFF2-40B4-BE49-F238E27FC236}">
                    <a16:creationId xmlns:a16="http://schemas.microsoft.com/office/drawing/2014/main" id="{864A61DA-FD1A-4ECF-8B35-D754F3E4FF66}"/>
                  </a:ext>
                </a:extLst>
              </xdr:cNvPr>
              <xdr:cNvSpPr/>
            </xdr:nvSpPr>
            <xdr:spPr>
              <a:xfrm>
                <a:off x="11659333" y="3981449"/>
                <a:ext cx="273777" cy="285751"/>
              </a:xfrm>
              <a:prstGeom prst="ellipse">
                <a:avLst/>
              </a:prstGeom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sl-SI" sz="1100"/>
              </a:p>
            </xdr:txBody>
          </xdr:sp>
        </xdr:grpSp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FB5F8D18-6A24-4B39-89E4-B32048A3B3B8}"/>
                </a:ext>
              </a:extLst>
            </xdr:cNvPr>
            <xdr:cNvGrpSpPr/>
          </xdr:nvGrpSpPr>
          <xdr:grpSpPr>
            <a:xfrm>
              <a:off x="9231565" y="3396934"/>
              <a:ext cx="1289638" cy="342786"/>
              <a:chOff x="9098215" y="3474495"/>
              <a:chExt cx="1289638" cy="342786"/>
            </a:xfrm>
          </xdr:grpSpPr>
          <xdr:sp macro="" textlink="">
            <xdr:nvSpPr>
              <xdr:cNvPr id="38" name="PoljeZBesedilom 37">
                <a:extLst>
                  <a:ext uri="{FF2B5EF4-FFF2-40B4-BE49-F238E27FC236}">
                    <a16:creationId xmlns:a16="http://schemas.microsoft.com/office/drawing/2014/main" id="{36D70270-8DAB-4AA6-B77B-739DBAEAA652}"/>
                  </a:ext>
                </a:extLst>
              </xdr:cNvPr>
              <xdr:cNvSpPr txBox="1"/>
            </xdr:nvSpPr>
            <xdr:spPr>
              <a:xfrm>
                <a:off x="9098215" y="3474495"/>
                <a:ext cx="1183341" cy="342786"/>
              </a:xfrm>
              <a:prstGeom prst="rect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r>
                  <a:rPr lang="sl-SI" sz="1600" b="1"/>
                  <a:t>CAA</a:t>
                </a:r>
              </a:p>
            </xdr:txBody>
          </xdr:sp>
          <xdr:sp macro="" textlink="$G$10">
            <xdr:nvSpPr>
              <xdr:cNvPr id="39" name="PoljeZBesedilom 38">
                <a:extLst>
                  <a:ext uri="{FF2B5EF4-FFF2-40B4-BE49-F238E27FC236}">
                    <a16:creationId xmlns:a16="http://schemas.microsoft.com/office/drawing/2014/main" id="{030B2A80-CC6D-4F76-A53F-0D472DD82CE8}"/>
                  </a:ext>
                </a:extLst>
              </xdr:cNvPr>
              <xdr:cNvSpPr txBox="1"/>
            </xdr:nvSpPr>
            <xdr:spPr>
              <a:xfrm>
                <a:off x="9547410" y="3488228"/>
                <a:ext cx="840443" cy="3114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spAutoFit/>
              </a:bodyPr>
              <a:lstStyle/>
              <a:p>
                <a:pPr algn="l"/>
                <a:fld id="{DD5D3783-8162-4BBF-A710-BE5D10D5CD35}" type="TxLink">
                  <a:rPr lang="en-US" sz="1400" b="0" i="0" u="none" strike="noStrike">
                    <a:solidFill>
                      <a:schemeClr val="tx1"/>
                    </a:solidFill>
                    <a:latin typeface="+mn-lt"/>
                    <a:cs typeface="Calibri"/>
                  </a:rPr>
                  <a:pPr algn="l"/>
                  <a:t>40,76%</a:t>
                </a:fld>
                <a:endParaRPr lang="sl-SI" sz="2800" b="0">
                  <a:solidFill>
                    <a:schemeClr val="tx1"/>
                  </a:solidFill>
                  <a:latin typeface="+mn-lt"/>
                </a:endParaRPr>
              </a:p>
            </xdr:txBody>
          </xdr:sp>
        </xdr:grpSp>
        <xdr:grpSp>
          <xdr:nvGrpSpPr>
            <xdr:cNvPr id="8" name="Skupina 7">
              <a:extLst>
                <a:ext uri="{FF2B5EF4-FFF2-40B4-BE49-F238E27FC236}">
                  <a16:creationId xmlns:a16="http://schemas.microsoft.com/office/drawing/2014/main" id="{92728B9C-C756-49D4-BD00-63BE127A4937}"/>
                </a:ext>
              </a:extLst>
            </xdr:cNvPr>
            <xdr:cNvGrpSpPr/>
          </xdr:nvGrpSpPr>
          <xdr:grpSpPr>
            <a:xfrm>
              <a:off x="11118136" y="790371"/>
              <a:ext cx="2163242" cy="918794"/>
              <a:chOff x="11083610" y="805223"/>
              <a:chExt cx="2173912" cy="929554"/>
            </a:xfrm>
          </xdr:grpSpPr>
          <xdr:grpSp>
            <xdr:nvGrpSpPr>
              <xdr:cNvPr id="32" name="Skupina 31">
                <a:extLst>
                  <a:ext uri="{FF2B5EF4-FFF2-40B4-BE49-F238E27FC236}">
                    <a16:creationId xmlns:a16="http://schemas.microsoft.com/office/drawing/2014/main" id="{96E274D7-3894-450B-8C1C-DF02A6F84E91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1083610" y="1215757"/>
                <a:ext cx="2173912" cy="519020"/>
                <a:chOff x="8778183" y="1238250"/>
                <a:chExt cx="2073462" cy="512885"/>
              </a:xfrm>
            </xdr:grpSpPr>
            <xdr:sp macro="" textlink="">
              <xdr:nvSpPr>
                <xdr:cNvPr id="34" name="Pravokotnik 33">
                  <a:extLst>
                    <a:ext uri="{FF2B5EF4-FFF2-40B4-BE49-F238E27FC236}">
                      <a16:creationId xmlns:a16="http://schemas.microsoft.com/office/drawing/2014/main" id="{892B0FBF-CCB9-42C9-A531-7B22DED286B1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8">
              <xdr:nvSpPr>
                <xdr:cNvPr id="35" name="PoljeZBesedilom 34">
                  <a:extLst>
                    <a:ext uri="{FF2B5EF4-FFF2-40B4-BE49-F238E27FC236}">
                      <a16:creationId xmlns:a16="http://schemas.microsoft.com/office/drawing/2014/main" id="{41B8626A-7A31-45B8-90FC-FBBDFAB8D7C3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2ECEFABF-24DF-4A8C-8A0B-66996504404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Ceršak</a:t>
                  </a:fld>
                  <a:endParaRPr lang="sl-SI" sz="1100" b="1"/>
                </a:p>
              </xdr:txBody>
            </xdr:sp>
            <xdr:sp macro="" textlink="$D$8">
              <xdr:nvSpPr>
                <xdr:cNvPr id="36" name="PoljeZBesedilom 35">
                  <a:extLst>
                    <a:ext uri="{FF2B5EF4-FFF2-40B4-BE49-F238E27FC236}">
                      <a16:creationId xmlns:a16="http://schemas.microsoft.com/office/drawing/2014/main" id="{D9A6F202-92B0-4474-A0C5-244B7A16E14F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297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4D9745A-B453-4850-8D04-05545D889B4D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0,11258 €/kWh/day</a:t>
                  </a:fld>
                  <a:endParaRPr lang="sl-SI" sz="1100"/>
                </a:p>
              </xdr:txBody>
            </xdr:sp>
            <xdr:sp macro="" textlink="$D$15">
              <xdr:nvSpPr>
                <xdr:cNvPr id="37" name="PoljeZBesedilom 36">
                  <a:extLst>
                    <a:ext uri="{FF2B5EF4-FFF2-40B4-BE49-F238E27FC236}">
                      <a16:creationId xmlns:a16="http://schemas.microsoft.com/office/drawing/2014/main" id="{0408D3E3-8212-4E0E-8D69-6D30EC36A663}"/>
                    </a:ext>
                  </a:extLst>
                </xdr:cNvPr>
                <xdr:cNvSpPr txBox="1"/>
              </xdr:nvSpPr>
              <xdr:spPr>
                <a:xfrm>
                  <a:off x="9576287" y="1496389"/>
                  <a:ext cx="1275357" cy="251980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8CE04CE6-2E87-4609-ACAB-16A2BBEDDB09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0,10132 €/kWh/day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33" name="PoljeZBesedilom 32">
                <a:extLst>
                  <a:ext uri="{FF2B5EF4-FFF2-40B4-BE49-F238E27FC236}">
                    <a16:creationId xmlns:a16="http://schemas.microsoft.com/office/drawing/2014/main" id="{B42568BF-B805-44CF-8D86-E18285D25FAD}"/>
                  </a:ext>
                </a:extLst>
              </xdr:cNvPr>
              <xdr:cNvSpPr txBox="1"/>
            </xdr:nvSpPr>
            <xdr:spPr>
              <a:xfrm>
                <a:off x="12922620" y="805223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A</a:t>
                </a:r>
              </a:p>
            </xdr:txBody>
          </xdr:sp>
        </xdr:grpSp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AAB203EC-1F6E-4447-8788-92CD85E7655A}"/>
                </a:ext>
              </a:extLst>
            </xdr:cNvPr>
            <xdr:cNvGrpSpPr/>
          </xdr:nvGrpSpPr>
          <xdr:grpSpPr>
            <a:xfrm>
              <a:off x="13707897" y="3112680"/>
              <a:ext cx="2163255" cy="930679"/>
              <a:chOff x="13638219" y="3174049"/>
              <a:chExt cx="2173912" cy="932595"/>
            </a:xfrm>
          </xdr:grpSpPr>
          <xdr:grpSp>
            <xdr:nvGrpSpPr>
              <xdr:cNvPr id="26" name="Skupina 25">
                <a:extLst>
                  <a:ext uri="{FF2B5EF4-FFF2-40B4-BE49-F238E27FC236}">
                    <a16:creationId xmlns:a16="http://schemas.microsoft.com/office/drawing/2014/main" id="{ABFE4F51-6B79-4DDD-B10B-892EEBD82664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3638219" y="3595298"/>
                <a:ext cx="2173912" cy="511346"/>
                <a:chOff x="8778183" y="1238250"/>
                <a:chExt cx="2073462" cy="512885"/>
              </a:xfrm>
            </xdr:grpSpPr>
            <xdr:sp macro="" textlink="">
              <xdr:nvSpPr>
                <xdr:cNvPr id="28" name="Pravokotnik 27">
                  <a:extLst>
                    <a:ext uri="{FF2B5EF4-FFF2-40B4-BE49-F238E27FC236}">
                      <a16:creationId xmlns:a16="http://schemas.microsoft.com/office/drawing/2014/main" id="{BB69FA5A-5A40-48FE-8D49-3C4D1BB7972F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9">
              <xdr:nvSpPr>
                <xdr:cNvPr id="29" name="PoljeZBesedilom 28">
                  <a:extLst>
                    <a:ext uri="{FF2B5EF4-FFF2-40B4-BE49-F238E27FC236}">
                      <a16:creationId xmlns:a16="http://schemas.microsoft.com/office/drawing/2014/main" id="{F8A07076-7BC1-4999-A7E8-670D096FAB6D}"/>
                    </a:ext>
                  </a:extLst>
                </xdr:cNvPr>
                <xdr:cNvSpPr txBox="1"/>
              </xdr:nvSpPr>
              <xdr:spPr>
                <a:xfrm>
                  <a:off x="8795278" y="1371822"/>
                  <a:ext cx="778556" cy="25064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364E283E-18E6-4C20-9C30-5A7F39DEFDCC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Rogatec</a:t>
                  </a:fld>
                  <a:endParaRPr lang="sl-SI" sz="1100" b="1"/>
                </a:p>
              </xdr:txBody>
            </xdr:sp>
            <xdr:sp macro="" textlink="$D$9">
              <xdr:nvSpPr>
                <xdr:cNvPr id="30" name="PoljeZBesedilom 29">
                  <a:extLst>
                    <a:ext uri="{FF2B5EF4-FFF2-40B4-BE49-F238E27FC236}">
                      <a16:creationId xmlns:a16="http://schemas.microsoft.com/office/drawing/2014/main" id="{A6132FE4-A076-4454-AA87-93C0C371967C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60229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F13DBACC-7B45-403C-A98D-08B06EC2871C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0,08814 €/kWh/day</a:t>
                  </a:fld>
                  <a:endParaRPr lang="sl-SI" sz="1100"/>
                </a:p>
              </xdr:txBody>
            </xdr:sp>
            <xdr:sp macro="" textlink="$D$16">
              <xdr:nvSpPr>
                <xdr:cNvPr id="31" name="PoljeZBesedilom 30">
                  <a:extLst>
                    <a:ext uri="{FF2B5EF4-FFF2-40B4-BE49-F238E27FC236}">
                      <a16:creationId xmlns:a16="http://schemas.microsoft.com/office/drawing/2014/main" id="{BB5F2991-04A7-4E86-A616-E8FCDF625FDF}"/>
                    </a:ext>
                  </a:extLst>
                </xdr:cNvPr>
                <xdr:cNvSpPr txBox="1"/>
              </xdr:nvSpPr>
              <xdr:spPr>
                <a:xfrm>
                  <a:off x="9576287" y="1496753"/>
                  <a:ext cx="1275357" cy="252032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7305165F-8668-4604-9FEC-88B241D7A0A7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0,31121 €/kWh/day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7" name="PoljeZBesedilom 26">
                <a:extLst>
                  <a:ext uri="{FF2B5EF4-FFF2-40B4-BE49-F238E27FC236}">
                    <a16:creationId xmlns:a16="http://schemas.microsoft.com/office/drawing/2014/main" id="{10835096-AA46-476B-A0F4-16B5333F0AE3}"/>
                  </a:ext>
                </a:extLst>
              </xdr:cNvPr>
              <xdr:cNvSpPr txBox="1"/>
            </xdr:nvSpPr>
            <xdr:spPr>
              <a:xfrm>
                <a:off x="15470967" y="3174049"/>
                <a:ext cx="333041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C</a:t>
                </a:r>
              </a:p>
            </xdr:txBody>
          </xdr:sp>
        </xdr:grpSp>
        <xdr:grpSp>
          <xdr:nvGrpSpPr>
            <xdr:cNvPr id="10" name="Skupina 9">
              <a:extLst>
                <a:ext uri="{FF2B5EF4-FFF2-40B4-BE49-F238E27FC236}">
                  <a16:creationId xmlns:a16="http://schemas.microsoft.com/office/drawing/2014/main" id="{B4296A18-C89A-4936-8002-B28AE3C7306F}"/>
                </a:ext>
              </a:extLst>
            </xdr:cNvPr>
            <xdr:cNvGrpSpPr/>
          </xdr:nvGrpSpPr>
          <xdr:grpSpPr>
            <a:xfrm>
              <a:off x="9510092" y="4167669"/>
              <a:ext cx="2163242" cy="897944"/>
              <a:chOff x="10053850" y="4093418"/>
              <a:chExt cx="2169039" cy="920529"/>
            </a:xfrm>
          </xdr:grpSpPr>
          <xdr:grpSp>
            <xdr:nvGrpSpPr>
              <xdr:cNvPr id="20" name="Skupina 19">
                <a:extLst>
                  <a:ext uri="{FF2B5EF4-FFF2-40B4-BE49-F238E27FC236}">
                    <a16:creationId xmlns:a16="http://schemas.microsoft.com/office/drawing/2014/main" id="{36C81F13-AD86-4DF1-9BCF-A6E951FE83E7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0053850" y="4500653"/>
                <a:ext cx="2169039" cy="513294"/>
                <a:chOff x="8778183" y="1238250"/>
                <a:chExt cx="2073462" cy="512885"/>
              </a:xfrm>
            </xdr:grpSpPr>
            <xdr:sp macro="" textlink="">
              <xdr:nvSpPr>
                <xdr:cNvPr id="22" name="Pravokotnik 21">
                  <a:extLst>
                    <a:ext uri="{FF2B5EF4-FFF2-40B4-BE49-F238E27FC236}">
                      <a16:creationId xmlns:a16="http://schemas.microsoft.com/office/drawing/2014/main" id="{546BB553-4C05-488D-999F-E17C322F5A1E}"/>
                    </a:ext>
                  </a:extLst>
                </xdr:cNvPr>
                <xdr:cNvSpPr/>
              </xdr:nvSpPr>
              <xdr:spPr>
                <a:xfrm>
                  <a:off x="8778183" y="1238250"/>
                  <a:ext cx="2064528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1">
              <xdr:nvSpPr>
                <xdr:cNvPr id="23" name="PoljeZBesedilom 22">
                  <a:extLst>
                    <a:ext uri="{FF2B5EF4-FFF2-40B4-BE49-F238E27FC236}">
                      <a16:creationId xmlns:a16="http://schemas.microsoft.com/office/drawing/2014/main" id="{C7CA58F3-9132-40F7-ADDA-807917406B19}"/>
                    </a:ext>
                  </a:extLst>
                </xdr:cNvPr>
                <xdr:cNvSpPr txBox="1"/>
              </xdr:nvSpPr>
              <xdr:spPr>
                <a:xfrm>
                  <a:off x="8795278" y="1369690"/>
                  <a:ext cx="778556" cy="25490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AF621EDA-AABF-43AA-A592-7B0EA9C2EF02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Slovenija</a:t>
                  </a:fld>
                  <a:endParaRPr lang="sl-SI" sz="1100" b="1"/>
                </a:p>
              </xdr:txBody>
            </xdr:sp>
            <xdr:sp macro="" textlink="$D$11">
              <xdr:nvSpPr>
                <xdr:cNvPr id="24" name="PoljeZBesedilom 23">
                  <a:extLst>
                    <a:ext uri="{FF2B5EF4-FFF2-40B4-BE49-F238E27FC236}">
                      <a16:creationId xmlns:a16="http://schemas.microsoft.com/office/drawing/2014/main" id="{E559B62B-6537-4D50-AAC7-5BC6B627291A}"/>
                    </a:ext>
                  </a:extLst>
                </xdr:cNvPr>
                <xdr:cNvSpPr txBox="1"/>
              </xdr:nvSpPr>
              <xdr:spPr>
                <a:xfrm>
                  <a:off x="9576288" y="1238645"/>
                  <a:ext cx="1275357" cy="256404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noAutofit/>
                </a:bodyPr>
                <a:lstStyle/>
                <a:p>
                  <a:fld id="{3DB96FE3-206E-40DF-B314-C324052711AA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0,09556 €/kWh/day</a:t>
                  </a:fld>
                  <a:endParaRPr lang="sl-SI" sz="1100"/>
                </a:p>
              </xdr:txBody>
            </xdr:sp>
            <xdr:sp macro="" textlink="$D$18">
              <xdr:nvSpPr>
                <xdr:cNvPr id="25" name="PoljeZBesedilom 24">
                  <a:extLst>
                    <a:ext uri="{FF2B5EF4-FFF2-40B4-BE49-F238E27FC236}">
                      <a16:creationId xmlns:a16="http://schemas.microsoft.com/office/drawing/2014/main" id="{1C4DBC24-11C3-43C0-9AC1-FDCF5E479D08}"/>
                    </a:ext>
                  </a:extLst>
                </xdr:cNvPr>
                <xdr:cNvSpPr txBox="1"/>
              </xdr:nvSpPr>
              <xdr:spPr>
                <a:xfrm>
                  <a:off x="9576287" y="1494478"/>
                  <a:ext cx="1275357" cy="254907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0240C72F-0603-44E8-B80B-479C74844AB1}" type="TxLink">
                    <a:rPr lang="en-US" sz="1000" b="0" i="0" u="none" strike="noStrike">
                      <a:solidFill>
                        <a:srgbClr val="C00000"/>
                      </a:solidFill>
                      <a:latin typeface="Calibri"/>
                      <a:cs typeface="Calibri"/>
                    </a:rPr>
                    <a:pPr/>
                    <a:t>0,50768 €/kWh/day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21" name="PoljeZBesedilom 20">
                <a:extLst>
                  <a:ext uri="{FF2B5EF4-FFF2-40B4-BE49-F238E27FC236}">
                    <a16:creationId xmlns:a16="http://schemas.microsoft.com/office/drawing/2014/main" id="{984ECF6E-5414-434D-848F-CCDD9945885C}"/>
                  </a:ext>
                </a:extLst>
              </xdr:cNvPr>
              <xdr:cNvSpPr txBox="1"/>
            </xdr:nvSpPr>
            <xdr:spPr>
              <a:xfrm>
                <a:off x="11907150" y="4093418"/>
                <a:ext cx="309893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E</a:t>
                </a:r>
              </a:p>
            </xdr:txBody>
          </xdr:sp>
        </xdr:grpSp>
        <xdr:grpSp>
          <xdr:nvGrpSpPr>
            <xdr:cNvPr id="11" name="Skupina 10">
              <a:extLst>
                <a:ext uri="{FF2B5EF4-FFF2-40B4-BE49-F238E27FC236}">
                  <a16:creationId xmlns:a16="http://schemas.microsoft.com/office/drawing/2014/main" id="{879176F6-2D80-41FE-B23C-F9CE796FCA58}"/>
                </a:ext>
              </a:extLst>
            </xdr:cNvPr>
            <xdr:cNvGrpSpPr/>
          </xdr:nvGrpSpPr>
          <xdr:grpSpPr>
            <a:xfrm>
              <a:off x="6018105" y="4021218"/>
              <a:ext cx="2792478" cy="894453"/>
              <a:chOff x="6026399" y="4052005"/>
              <a:chExt cx="2790546" cy="917060"/>
            </a:xfrm>
          </xdr:grpSpPr>
          <xdr:grpSp>
            <xdr:nvGrpSpPr>
              <xdr:cNvPr id="14" name="Skupina 13">
                <a:extLst>
                  <a:ext uri="{FF2B5EF4-FFF2-40B4-BE49-F238E27FC236}">
                    <a16:creationId xmlns:a16="http://schemas.microsoft.com/office/drawing/2014/main" id="{EF5517C2-0872-49EF-B5E2-B2AFDCFF1102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6026399" y="4458389"/>
                <a:ext cx="2790546" cy="510676"/>
                <a:chOff x="8190161" y="1235043"/>
                <a:chExt cx="2661484" cy="516092"/>
              </a:xfrm>
            </xdr:grpSpPr>
            <xdr:sp macro="" textlink="">
              <xdr:nvSpPr>
                <xdr:cNvPr id="16" name="Pravokotnik 15">
                  <a:extLst>
                    <a:ext uri="{FF2B5EF4-FFF2-40B4-BE49-F238E27FC236}">
                      <a16:creationId xmlns:a16="http://schemas.microsoft.com/office/drawing/2014/main" id="{8D4D5F39-470C-4E53-BB58-4AB6C4C86DFF}"/>
                    </a:ext>
                  </a:extLst>
                </xdr:cNvPr>
                <xdr:cNvSpPr/>
              </xdr:nvSpPr>
              <xdr:spPr>
                <a:xfrm>
                  <a:off x="8190161" y="1238250"/>
                  <a:ext cx="2652549" cy="512885"/>
                </a:xfrm>
                <a:prstGeom prst="rect">
                  <a:avLst/>
                </a:prstGeom>
                <a:ln w="12700">
                  <a:solidFill>
                    <a:schemeClr val="tx1"/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xdr:spPr>
              <xdr:style>
                <a:lnRef idx="1">
                  <a:schemeClr val="accent4"/>
                </a:lnRef>
                <a:fillRef idx="2">
                  <a:schemeClr val="accent4"/>
                </a:fillRef>
                <a:effectRef idx="1">
                  <a:schemeClr val="accent4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sl-SI" sz="1100" b="0"/>
                </a:p>
              </xdr:txBody>
            </xdr:sp>
            <xdr:sp macro="" textlink="$C$10">
              <xdr:nvSpPr>
                <xdr:cNvPr id="17" name="PoljeZBesedilom 16">
                  <a:extLst>
                    <a:ext uri="{FF2B5EF4-FFF2-40B4-BE49-F238E27FC236}">
                      <a16:creationId xmlns:a16="http://schemas.microsoft.com/office/drawing/2014/main" id="{359120F5-C1B2-4A0C-ACFC-39EC0FB38651}"/>
                    </a:ext>
                  </a:extLst>
                </xdr:cNvPr>
                <xdr:cNvSpPr txBox="1"/>
              </xdr:nvSpPr>
              <xdr:spPr>
                <a:xfrm>
                  <a:off x="8221407" y="1368220"/>
                  <a:ext cx="1352429" cy="25784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fld id="{969B813B-D590-45E0-8338-FA483200A874}" type="TxLink">
                    <a:rPr lang="en-US" sz="10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l"/>
                    <a:t>Šempeter pri Gorici</a:t>
                  </a:fld>
                  <a:endParaRPr lang="sl-SI" sz="1100" b="1"/>
                </a:p>
              </xdr:txBody>
            </xdr:sp>
            <xdr:sp macro="" textlink="$D$10">
              <xdr:nvSpPr>
                <xdr:cNvPr id="18" name="PoljeZBesedilom 17">
                  <a:extLst>
                    <a:ext uri="{FF2B5EF4-FFF2-40B4-BE49-F238E27FC236}">
                      <a16:creationId xmlns:a16="http://schemas.microsoft.com/office/drawing/2014/main" id="{FD23A73B-CB37-466C-8B5B-F601C9C75A34}"/>
                    </a:ext>
                  </a:extLst>
                </xdr:cNvPr>
                <xdr:cNvSpPr txBox="1"/>
              </xdr:nvSpPr>
              <xdr:spPr>
                <a:xfrm>
                  <a:off x="9576288" y="1235043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9AC43F5D-092F-46D3-A6CF-3163A0AE2088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0,08595 €/kWh/day</a:t>
                  </a:fld>
                  <a:endParaRPr lang="sl-SI" sz="1100"/>
                </a:p>
              </xdr:txBody>
            </xdr:sp>
            <xdr:sp macro="" textlink="$D$17">
              <xdr:nvSpPr>
                <xdr:cNvPr id="19" name="PoljeZBesedilom 18">
                  <a:extLst>
                    <a:ext uri="{FF2B5EF4-FFF2-40B4-BE49-F238E27FC236}">
                      <a16:creationId xmlns:a16="http://schemas.microsoft.com/office/drawing/2014/main" id="{E227E88C-17A4-41CF-881E-4C83F61A423A}"/>
                    </a:ext>
                  </a:extLst>
                </xdr:cNvPr>
                <xdr:cNvSpPr txBox="1"/>
              </xdr:nvSpPr>
              <xdr:spPr>
                <a:xfrm>
                  <a:off x="9576287" y="1489856"/>
                  <a:ext cx="1275357" cy="257846"/>
                </a:xfrm>
                <a:prstGeom prst="rect">
                  <a:avLst/>
                </a:prstGeom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fld id="{116C7A71-4D2A-4C30-A821-A0628CF8291B}" type="TxLink">
                    <a:rPr lang="en-US" sz="10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0,07736 €/kWh/day</a:t>
                  </a:fld>
                  <a:endParaRPr lang="sl-SI" sz="1100"/>
                </a:p>
              </xdr:txBody>
            </xdr:sp>
          </xdr:grpSp>
          <xdr:sp macro="" textlink="">
            <xdr:nvSpPr>
              <xdr:cNvPr id="15" name="PoljeZBesedilom 14">
                <a:extLst>
                  <a:ext uri="{FF2B5EF4-FFF2-40B4-BE49-F238E27FC236}">
                    <a16:creationId xmlns:a16="http://schemas.microsoft.com/office/drawing/2014/main" id="{F38C112B-8D00-4AED-A8DD-BC312F7927D8}"/>
                  </a:ext>
                </a:extLst>
              </xdr:cNvPr>
              <xdr:cNvSpPr txBox="1"/>
            </xdr:nvSpPr>
            <xdr:spPr>
              <a:xfrm>
                <a:off x="8393414" y="4052005"/>
                <a:ext cx="302519" cy="40543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sl-SI" sz="20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F</a:t>
                </a:r>
              </a:p>
            </xdr:txBody>
          </xdr:sp>
        </xdr:grpSp>
        <xdr:sp macro="" textlink="">
          <xdr:nvSpPr>
            <xdr:cNvPr id="12" name="PoljeZBesedilom 11">
              <a:extLst>
                <a:ext uri="{FF2B5EF4-FFF2-40B4-BE49-F238E27FC236}">
                  <a16:creationId xmlns:a16="http://schemas.microsoft.com/office/drawing/2014/main" id="{4D2A7619-5FB5-41D6-9FA8-FFD794F2D50D}"/>
                </a:ext>
              </a:extLst>
            </xdr:cNvPr>
            <xdr:cNvSpPr txBox="1"/>
          </xdr:nvSpPr>
          <xdr:spPr>
            <a:xfrm>
              <a:off x="10780302" y="3043682"/>
              <a:ext cx="3107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D</a:t>
              </a:r>
            </a:p>
          </xdr:txBody>
        </xdr:sp>
        <xdr:sp macro="" textlink="">
          <xdr:nvSpPr>
            <xdr:cNvPr id="13" name="PoljeZBesedilom 12">
              <a:extLst>
                <a:ext uri="{FF2B5EF4-FFF2-40B4-BE49-F238E27FC236}">
                  <a16:creationId xmlns:a16="http://schemas.microsoft.com/office/drawing/2014/main" id="{60B85F52-D7DE-43AD-9481-AEF7EC7408F5}"/>
                </a:ext>
              </a:extLst>
            </xdr:cNvPr>
            <xdr:cNvSpPr txBox="1"/>
          </xdr:nvSpPr>
          <xdr:spPr>
            <a:xfrm>
              <a:off x="13084171" y="2926989"/>
              <a:ext cx="303286" cy="344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lang="sl-SI" sz="16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rPr>
                <a:t>B</a:t>
              </a:r>
            </a:p>
          </xdr:txBody>
        </xdr:sp>
      </xdr:grpSp>
      <xdr:sp macro="" textlink="">
        <xdr:nvSpPr>
          <xdr:cNvPr id="4" name="Elipsa 3">
            <a:extLst>
              <a:ext uri="{FF2B5EF4-FFF2-40B4-BE49-F238E27FC236}">
                <a16:creationId xmlns:a16="http://schemas.microsoft.com/office/drawing/2014/main" id="{3FCECEED-14E5-44C2-B09F-BAD8D36F529D}"/>
              </a:ext>
            </a:extLst>
          </xdr:cNvPr>
          <xdr:cNvSpPr/>
        </xdr:nvSpPr>
        <xdr:spPr>
          <a:xfrm>
            <a:off x="9715604" y="4322400"/>
            <a:ext cx="163636" cy="171941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5" name="Elipsa 4">
            <a:extLst>
              <a:ext uri="{FF2B5EF4-FFF2-40B4-BE49-F238E27FC236}">
                <a16:creationId xmlns:a16="http://schemas.microsoft.com/office/drawing/2014/main" id="{A4F3510C-6031-46DD-913F-DF9982DEA447}"/>
              </a:ext>
            </a:extLst>
          </xdr:cNvPr>
          <xdr:cNvSpPr/>
        </xdr:nvSpPr>
        <xdr:spPr>
          <a:xfrm>
            <a:off x="13571374" y="2615021"/>
            <a:ext cx="163792" cy="171940"/>
          </a:xfrm>
          <a:prstGeom prst="ellipse">
            <a:avLst/>
          </a:prstGeom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1137215</xdr:colOff>
          <xdr:row>38</xdr:row>
          <xdr:rowOff>50077</xdr:rowOff>
        </xdr:from>
        <xdr:to>
          <xdr:col>4</xdr:col>
          <xdr:colOff>1137215</xdr:colOff>
          <xdr:row>38</xdr:row>
          <xdr:rowOff>50077</xdr:rowOff>
        </xdr:to>
        <xdr:grpSp>
          <xdr:nvGrpSpPr>
            <xdr:cNvPr id="47" name="Skupina 46">
              <a:extLst>
                <a:ext uri="{FF2B5EF4-FFF2-40B4-BE49-F238E27FC236}">
                  <a16:creationId xmlns:a16="http://schemas.microsoft.com/office/drawing/2014/main" id="{E851D01B-A707-4AD9-BBF1-6547E7744F4C}"/>
                </a:ext>
              </a:extLst>
            </xdr:cNvPr>
            <xdr:cNvGrpSpPr/>
          </xdr:nvGrpSpPr>
          <xdr:grpSpPr>
            <a:xfrm>
              <a:off x="5092891" y="7916606"/>
              <a:ext cx="0" cy="0"/>
              <a:chOff x="5092891" y="7916606"/>
              <a:chExt cx="0" cy="0"/>
            </a:xfrm>
          </xdr:grpSpPr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BAZA/BAZA_Nulta/BAZA_Nulta_Arhiv/BAZA_PSubjekti_201512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BAZA/BAZA_Nulta/BAZA_Nulta_Analitika/POS_BAZA_Analitik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BAZA/DToplota/TEH/DToplota_BAZA/DToplota_BAZA_TarifniCeniki/DToplota_BAZA_TarifniCenik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_BAZA"/>
      <sheetName val="BAZA_PSubjekt"/>
      <sheetName val="BAZA_Dejavnosti"/>
      <sheetName val="Analiza_01"/>
      <sheetName val="Analiza_02"/>
      <sheetName val="Analiza_03"/>
      <sheetName val="BAZA_VBA"/>
      <sheetName val="BAZA_Obcine"/>
      <sheetName val="BAZA_PSubjekti_201512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"/>
      <sheetName val="KAZALO"/>
      <sheetName val="Analitika_01"/>
      <sheetName val="Analitika_02"/>
      <sheetName val="Analitika_03"/>
      <sheetName val="Analitika_04"/>
      <sheetName val="Input"/>
      <sheetName val="Q_PSubjekt_Dejavnost"/>
      <sheetName val="ARHIV_VBA"/>
      <sheetName val="BAZA_Obcine"/>
      <sheetName val="#SKLIC"/>
      <sheetName val="POS_BAZA_Analit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_BAZA"/>
      <sheetName val="Kazalo"/>
      <sheetName val="BAZA_TarifniCeniki"/>
      <sheetName val="BAZA_SifrantSP"/>
      <sheetName val="Sifrant_DSistemi"/>
      <sheetName val="DToplota_BAZA_TarifniCeniki"/>
      <sheetName val="AGEN"/>
      <sheetName val="INPUT_P"/>
      <sheetName val="BAZA_AnalizaCen_DS"/>
      <sheetName val="ARHIV_VB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tabColor theme="6" tint="-0.499984740745262"/>
  </sheetPr>
  <dimension ref="B1:C25"/>
  <sheetViews>
    <sheetView showGridLines="0" showRowColHeaders="0" tabSelected="1" zoomScale="85" zoomScaleNormal="85" workbookViewId="0">
      <selection activeCell="H11" sqref="H11"/>
    </sheetView>
  </sheetViews>
  <sheetFormatPr defaultRowHeight="15" x14ac:dyDescent="0.25"/>
  <cols>
    <col min="1" max="1" width="11.5703125" style="114" customWidth="1"/>
    <col min="2" max="2" width="96.42578125" style="114" customWidth="1"/>
    <col min="3" max="3" width="7.140625" style="114" customWidth="1"/>
    <col min="4" max="4" width="5.42578125" style="114" customWidth="1"/>
    <col min="5" max="16384" width="9.140625" style="114"/>
  </cols>
  <sheetData>
    <row r="1" spans="2:3" x14ac:dyDescent="0.25">
      <c r="C1" s="115"/>
    </row>
    <row r="2" spans="2:3" ht="17.25" x14ac:dyDescent="0.3">
      <c r="B2" s="124" t="s">
        <v>55</v>
      </c>
      <c r="C2" s="115"/>
    </row>
    <row r="3" spans="2:3" x14ac:dyDescent="0.25">
      <c r="C3" s="116"/>
    </row>
    <row r="9" spans="2:3" x14ac:dyDescent="0.25">
      <c r="B9" s="117"/>
    </row>
    <row r="10" spans="2:3" ht="33.75" customHeight="1" x14ac:dyDescent="0.25">
      <c r="B10" s="118"/>
    </row>
    <row r="11" spans="2:3" x14ac:dyDescent="0.25">
      <c r="B11" s="117"/>
    </row>
    <row r="12" spans="2:3" x14ac:dyDescent="0.25">
      <c r="B12" s="119"/>
    </row>
    <row r="13" spans="2:3" ht="44.25" customHeight="1" x14ac:dyDescent="0.5">
      <c r="B13" s="120"/>
    </row>
    <row r="14" spans="2:3" ht="81.75" customHeight="1" x14ac:dyDescent="0.3">
      <c r="B14" s="121" t="s">
        <v>54</v>
      </c>
    </row>
    <row r="15" spans="2:3" ht="74.25" customHeight="1" x14ac:dyDescent="0.35">
      <c r="B15" s="122" t="s">
        <v>48</v>
      </c>
    </row>
    <row r="16" spans="2:3" ht="20.25" x14ac:dyDescent="0.25">
      <c r="B16" s="180"/>
    </row>
    <row r="17" spans="2:2" ht="20.25" x14ac:dyDescent="0.35">
      <c r="B17" s="123"/>
    </row>
    <row r="18" spans="2:2" ht="102" customHeight="1" x14ac:dyDescent="0.35">
      <c r="B18" s="123"/>
    </row>
    <row r="20" spans="2:2" ht="34.5" customHeight="1" x14ac:dyDescent="0.25">
      <c r="B20" s="125" t="s">
        <v>56</v>
      </c>
    </row>
    <row r="21" spans="2:2" ht="52.5" customHeight="1" x14ac:dyDescent="0.25">
      <c r="B21" s="178" t="s">
        <v>57</v>
      </c>
    </row>
    <row r="22" spans="2:2" ht="54" customHeight="1" x14ac:dyDescent="0.25">
      <c r="B22" s="126"/>
    </row>
    <row r="25" spans="2:2" x14ac:dyDescent="0.25">
      <c r="B25" s="141"/>
    </row>
  </sheetData>
  <sheetProtection password="F718" sheet="1" objects="1" scenarios="1" autoFilter="0"/>
  <pageMargins left="0.31496062992125984" right="0.19685039370078741" top="0.59055118110236227" bottom="0.59055118110236227" header="0.59055118110236227" footer="0.27559055118110237"/>
  <pageSetup paperSize="9" scale="80" orientation="portrait" blackAndWhite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77A7-B5FB-4679-A450-CBCB8FC09DC7}">
  <sheetPr codeName="List2">
    <tabColor theme="8" tint="-0.249977111117893"/>
  </sheetPr>
  <dimension ref="A1:AA97"/>
  <sheetViews>
    <sheetView showGridLines="0" showRowColHeaders="0" zoomScale="85" zoomScaleNormal="85" workbookViewId="0">
      <selection activeCell="C22" sqref="C22:F22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5.7109375" style="13" customWidth="1"/>
    <col min="4" max="7" width="22" style="13" customWidth="1"/>
    <col min="8" max="9" width="21.7109375" style="13" customWidth="1"/>
    <col min="10" max="12" width="8" style="13" customWidth="1"/>
    <col min="13" max="13" width="28" style="13" customWidth="1"/>
    <col min="14" max="16" width="20.7109375" style="13" customWidth="1"/>
    <col min="17" max="17" width="8" style="13" customWidth="1"/>
    <col min="18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x14ac:dyDescent="0.25">
      <c r="A1" s="188"/>
    </row>
    <row r="2" spans="1:22" ht="34.5" customHeight="1" x14ac:dyDescent="0.25">
      <c r="A2" s="105"/>
      <c r="B2" s="105"/>
      <c r="C2" s="177" t="s">
        <v>56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30" t="s">
        <v>49</v>
      </c>
      <c r="D4" s="170" t="s">
        <v>61</v>
      </c>
      <c r="K4" s="187"/>
      <c r="L4" s="187"/>
      <c r="P4" s="187"/>
      <c r="Q4" s="187"/>
      <c r="R4" s="187"/>
      <c r="S4" s="14"/>
      <c r="T4" s="187"/>
      <c r="U4" s="14"/>
      <c r="V4" s="14"/>
    </row>
    <row r="5" spans="1:22" ht="14.25" customHeight="1" x14ac:dyDescent="0.25"/>
    <row r="6" spans="1:22" ht="19.5" customHeight="1" thickBot="1" x14ac:dyDescent="0.3">
      <c r="C6" s="210" t="s">
        <v>19</v>
      </c>
      <c r="D6" s="210"/>
    </row>
    <row r="7" spans="1:22" ht="18" customHeight="1" x14ac:dyDescent="0.25">
      <c r="C7" s="56" t="s">
        <v>46</v>
      </c>
      <c r="D7" s="173" t="s">
        <v>52</v>
      </c>
      <c r="E7" s="179" t="s">
        <v>58</v>
      </c>
      <c r="G7" s="171"/>
      <c r="H7" s="172" t="s">
        <v>53</v>
      </c>
    </row>
    <row r="8" spans="1:22" ht="15" customHeight="1" x14ac:dyDescent="0.25">
      <c r="C8" s="64" t="s">
        <v>3</v>
      </c>
      <c r="D8" s="174">
        <v>0.1090453</v>
      </c>
      <c r="E8" s="111">
        <f>D8</f>
        <v>0.1090453</v>
      </c>
      <c r="G8" s="90" t="s">
        <v>39</v>
      </c>
      <c r="H8" s="54">
        <f>E77/E82</f>
        <v>2.1109351185441064E-3</v>
      </c>
    </row>
    <row r="9" spans="1:22" ht="15" customHeight="1" x14ac:dyDescent="0.25">
      <c r="C9" s="26" t="s">
        <v>4</v>
      </c>
      <c r="D9" s="175">
        <v>2.0849300000000001E-2</v>
      </c>
      <c r="E9" s="112">
        <f t="shared" ref="E9:E11" si="0">D9</f>
        <v>2.0849300000000001E-2</v>
      </c>
      <c r="G9" s="90" t="s">
        <v>41</v>
      </c>
      <c r="H9" s="54">
        <f>E78/E85</f>
        <v>1.3084773477202067E-3</v>
      </c>
    </row>
    <row r="10" spans="1:22" ht="15" customHeight="1" x14ac:dyDescent="0.25">
      <c r="C10" s="26" t="s">
        <v>50</v>
      </c>
      <c r="D10" s="175">
        <v>1.8986569</v>
      </c>
      <c r="E10" s="112">
        <f t="shared" si="0"/>
        <v>1.8986569</v>
      </c>
      <c r="G10" s="106" t="s">
        <v>43</v>
      </c>
      <c r="H10" s="107">
        <f>2*(ABS(H8-H9))/(H8+H9)</f>
        <v>0.46935418218240271</v>
      </c>
    </row>
    <row r="11" spans="1:22" ht="15" customHeight="1" thickBot="1" x14ac:dyDescent="0.3">
      <c r="C11" s="55" t="s">
        <v>24</v>
      </c>
      <c r="D11" s="176">
        <v>0.6761838</v>
      </c>
      <c r="E11" s="113">
        <f t="shared" si="0"/>
        <v>0.6761838</v>
      </c>
      <c r="G11" s="91" t="s">
        <v>45</v>
      </c>
      <c r="H11" s="189" t="str">
        <f>IF(H10&gt;0.1,"YES","NO")</f>
        <v>YES</v>
      </c>
    </row>
    <row r="12" spans="1:22" ht="12.75" customHeight="1" x14ac:dyDescent="0.25">
      <c r="E12" s="2"/>
    </row>
    <row r="13" spans="1:22" ht="19.5" customHeight="1" thickBot="1" x14ac:dyDescent="0.3">
      <c r="C13" s="210" t="s">
        <v>27</v>
      </c>
      <c r="D13" s="210"/>
    </row>
    <row r="14" spans="1:22" ht="18" customHeight="1" x14ac:dyDescent="0.25">
      <c r="C14" s="56" t="s">
        <v>47</v>
      </c>
      <c r="D14" s="173" t="s">
        <v>52</v>
      </c>
      <c r="E14" s="179" t="s">
        <v>58</v>
      </c>
    </row>
    <row r="15" spans="1:22" ht="15" customHeight="1" x14ac:dyDescent="0.25">
      <c r="C15" s="64" t="str">
        <f>$C$8</f>
        <v>Ceršak</v>
      </c>
      <c r="D15" s="174">
        <v>9.8140699999999997E-2</v>
      </c>
      <c r="E15" s="111">
        <f t="shared" ref="E15:E18" si="1">D15</f>
        <v>9.8140699999999997E-2</v>
      </c>
    </row>
    <row r="16" spans="1:22" ht="15" customHeight="1" x14ac:dyDescent="0.25">
      <c r="C16" s="26" t="str">
        <f>$C$9</f>
        <v>Rogatec</v>
      </c>
      <c r="D16" s="175">
        <v>2.3165900000000003E-2</v>
      </c>
      <c r="E16" s="112">
        <f t="shared" si="1"/>
        <v>2.3165900000000003E-2</v>
      </c>
    </row>
    <row r="17" spans="3:21" ht="15" customHeight="1" x14ac:dyDescent="0.25">
      <c r="C17" s="26" t="str">
        <f>$C$10</f>
        <v>Šempeter pri Gorici</v>
      </c>
      <c r="D17" s="175">
        <v>2.1096187999999998</v>
      </c>
      <c r="E17" s="112">
        <f t="shared" si="1"/>
        <v>2.1096187999999998</v>
      </c>
    </row>
    <row r="18" spans="3:21" ht="15" customHeight="1" thickBot="1" x14ac:dyDescent="0.3">
      <c r="C18" s="55" t="str">
        <f>$C$11</f>
        <v>Slovenija</v>
      </c>
      <c r="D18" s="176">
        <v>0.49362</v>
      </c>
      <c r="E18" s="113">
        <f t="shared" si="1"/>
        <v>0.49362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11" t="s">
        <v>62</v>
      </c>
      <c r="D22" s="212"/>
      <c r="E22" s="212"/>
      <c r="F22" s="213"/>
    </row>
    <row r="23" spans="3:21" ht="16.5" customHeight="1" x14ac:dyDescent="0.25">
      <c r="C23" s="214" t="s">
        <v>9</v>
      </c>
      <c r="D23" s="215"/>
      <c r="E23" s="215" t="s">
        <v>10</v>
      </c>
      <c r="F23" s="216"/>
    </row>
    <row r="24" spans="3:21" ht="16.5" customHeight="1" x14ac:dyDescent="0.25">
      <c r="C24" s="62" t="str">
        <f>$C$8</f>
        <v>Ceršak</v>
      </c>
      <c r="D24" s="190">
        <v>52012099</v>
      </c>
      <c r="E24" s="63" t="str">
        <f>$C$8</f>
        <v>Ceršak</v>
      </c>
      <c r="F24" s="191">
        <v>0</v>
      </c>
    </row>
    <row r="25" spans="3:21" ht="16.5" customHeight="1" x14ac:dyDescent="0.25">
      <c r="C25" s="58" t="str">
        <f>$C$9</f>
        <v>Rogatec</v>
      </c>
      <c r="D25" s="192">
        <v>3466924</v>
      </c>
      <c r="E25" s="59" t="str">
        <f>$C$9</f>
        <v>Rogatec</v>
      </c>
      <c r="F25" s="191">
        <v>6207000</v>
      </c>
    </row>
    <row r="26" spans="3:21" ht="16.5" customHeight="1" x14ac:dyDescent="0.25">
      <c r="C26" s="60" t="str">
        <f>$C$10</f>
        <v>Šempeter pri Gorici</v>
      </c>
      <c r="D26" s="193">
        <v>1692726</v>
      </c>
      <c r="E26" s="61" t="str">
        <f>$C$10</f>
        <v>Šempeter pri Gorici</v>
      </c>
      <c r="F26" s="194">
        <v>0</v>
      </c>
    </row>
    <row r="27" spans="3:21" ht="16.5" customHeight="1" thickBot="1" x14ac:dyDescent="0.3">
      <c r="C27" s="131" t="str">
        <f>$C$11</f>
        <v>Slovenija</v>
      </c>
      <c r="D27" s="195">
        <v>0</v>
      </c>
      <c r="E27" s="132" t="str">
        <f>$C$11</f>
        <v>Slovenija</v>
      </c>
      <c r="F27" s="196">
        <v>61414974</v>
      </c>
    </row>
    <row r="28" spans="3:21" ht="12.75" customHeight="1" x14ac:dyDescent="0.25">
      <c r="K28" s="187"/>
      <c r="L28" s="187"/>
      <c r="P28" s="187"/>
      <c r="Q28" s="187"/>
      <c r="R28" s="187"/>
      <c r="S28" s="14"/>
      <c r="T28" s="187"/>
      <c r="U28" s="14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7" t="s">
        <v>0</v>
      </c>
      <c r="E31" s="128"/>
      <c r="F31" s="128"/>
      <c r="G31" s="129"/>
    </row>
    <row r="32" spans="3:21" ht="23.25" customHeight="1" thickBot="1" x14ac:dyDescent="0.3">
      <c r="C32" s="10"/>
      <c r="D32" s="150" t="s">
        <v>2</v>
      </c>
      <c r="E32" s="146"/>
      <c r="F32" s="146"/>
      <c r="G32" s="147"/>
      <c r="M32" s="217" t="s">
        <v>6</v>
      </c>
      <c r="N32" s="218"/>
      <c r="O32" s="219"/>
    </row>
    <row r="33" spans="2:27" ht="22.5" customHeight="1" x14ac:dyDescent="0.25">
      <c r="C33" s="155" t="s">
        <v>5</v>
      </c>
      <c r="D33" s="154" t="s">
        <v>3</v>
      </c>
      <c r="E33" s="148" t="s">
        <v>4</v>
      </c>
      <c r="F33" s="148" t="s">
        <v>50</v>
      </c>
      <c r="G33" s="149" t="s">
        <v>24</v>
      </c>
      <c r="M33" s="11" t="s">
        <v>46</v>
      </c>
      <c r="N33" s="28" t="s">
        <v>7</v>
      </c>
      <c r="O33" s="29" t="s">
        <v>8</v>
      </c>
    </row>
    <row r="34" spans="2:27" ht="17.25" customHeight="1" x14ac:dyDescent="0.25">
      <c r="C34" s="151" t="s">
        <v>3</v>
      </c>
      <c r="D34" s="144">
        <v>0</v>
      </c>
      <c r="E34" s="145">
        <v>61.83</v>
      </c>
      <c r="F34" s="145">
        <v>267.04000000000002</v>
      </c>
      <c r="G34" s="197">
        <v>166.72</v>
      </c>
      <c r="M34" s="51" t="str">
        <f>$C$24</f>
        <v>Ceršak</v>
      </c>
      <c r="N34" s="30">
        <f>G34</f>
        <v>166.72</v>
      </c>
      <c r="O34" s="31">
        <f>(SUMPRODUCT(D34:F34,D$48:F$48))/(SUM(D$48:F$48)-D48)</f>
        <v>61.830000033061062</v>
      </c>
    </row>
    <row r="35" spans="2:27" ht="17.25" customHeight="1" x14ac:dyDescent="0.25">
      <c r="C35" s="152" t="s">
        <v>4</v>
      </c>
      <c r="D35" s="142">
        <v>61.83</v>
      </c>
      <c r="E35" s="133">
        <v>0</v>
      </c>
      <c r="F35" s="79">
        <v>212.62</v>
      </c>
      <c r="G35" s="198">
        <v>112.29</v>
      </c>
      <c r="M35" s="52" t="str">
        <f>$C$25</f>
        <v>Rogatec</v>
      </c>
      <c r="N35" s="32">
        <f>G35</f>
        <v>112.29</v>
      </c>
      <c r="O35" s="33">
        <f>(SUMPRODUCT(D35:F35,D$48:F$48))/(SUM(D$48:F$48)-E48)</f>
        <v>137.22497750707342</v>
      </c>
    </row>
    <row r="36" spans="2:27" ht="17.25" customHeight="1" x14ac:dyDescent="0.25">
      <c r="C36" s="152" t="s">
        <v>50</v>
      </c>
      <c r="D36" s="142">
        <v>267.04000000000002</v>
      </c>
      <c r="E36" s="79">
        <v>212.62</v>
      </c>
      <c r="F36" s="133">
        <v>0</v>
      </c>
      <c r="G36" s="198">
        <v>100.32</v>
      </c>
      <c r="M36" s="52" t="str">
        <f>$C$26</f>
        <v>Šempeter pri Gorici</v>
      </c>
      <c r="N36" s="32">
        <f>G36</f>
        <v>100.32</v>
      </c>
      <c r="O36" s="33">
        <f>(SUMPRODUCT(D36:F36,D$48:F$48))/(SUM(D$48:F$48)-F48)</f>
        <v>212.62000000876751</v>
      </c>
    </row>
    <row r="37" spans="2:27" ht="17.25" customHeight="1" thickBot="1" x14ac:dyDescent="0.3">
      <c r="C37" s="153" t="s">
        <v>24</v>
      </c>
      <c r="D37" s="143">
        <v>104</v>
      </c>
      <c r="E37" s="80">
        <v>88</v>
      </c>
      <c r="F37" s="80">
        <v>293</v>
      </c>
      <c r="G37" s="199">
        <v>192</v>
      </c>
      <c r="K37" s="187"/>
      <c r="L37" s="187"/>
      <c r="M37" s="53" t="str">
        <f>$C$27</f>
        <v>Slovenija</v>
      </c>
      <c r="N37" s="34">
        <f>G37</f>
        <v>192</v>
      </c>
      <c r="O37" s="35">
        <f>(SUMPRODUCT(D37:F37,D$48:F$48))/(SUM(D$48:F$48))</f>
        <v>88.000000035604955</v>
      </c>
      <c r="Q37" s="187"/>
      <c r="R37" s="187"/>
      <c r="S37" s="14"/>
      <c r="T37" s="187"/>
      <c r="U37" s="14"/>
      <c r="V37" s="14"/>
    </row>
    <row r="38" spans="2:27" ht="14.25" customHeight="1" x14ac:dyDescent="0.25">
      <c r="K38" s="187"/>
      <c r="L38" s="187"/>
      <c r="Q38" s="187"/>
      <c r="R38" s="187"/>
      <c r="S38" s="14"/>
      <c r="T38" s="187"/>
      <c r="U38" s="14"/>
      <c r="V38" s="14"/>
    </row>
    <row r="39" spans="2:27" ht="14.25" customHeight="1" x14ac:dyDescent="0.25"/>
    <row r="40" spans="2:27" ht="14.25" customHeight="1" thickBot="1" x14ac:dyDescent="0.3">
      <c r="K40" s="187"/>
      <c r="L40" s="187"/>
      <c r="P40" s="16"/>
      <c r="Q40" s="187"/>
      <c r="R40" s="187"/>
      <c r="S40" s="187"/>
      <c r="T40" s="187"/>
      <c r="U40" s="14"/>
      <c r="V40" s="14"/>
      <c r="W40" s="14"/>
    </row>
    <row r="41" spans="2:27" ht="18.75" customHeight="1" x14ac:dyDescent="0.25">
      <c r="C41" s="10"/>
      <c r="D41" s="127" t="s">
        <v>11</v>
      </c>
      <c r="E41" s="128"/>
      <c r="F41" s="128"/>
      <c r="G41" s="129"/>
    </row>
    <row r="42" spans="2:27" ht="15" customHeight="1" thickBot="1" x14ac:dyDescent="0.3">
      <c r="C42" s="10"/>
      <c r="D42" s="150" t="s">
        <v>2</v>
      </c>
      <c r="E42" s="146"/>
      <c r="F42" s="146"/>
      <c r="G42" s="147"/>
      <c r="M42" s="200"/>
    </row>
    <row r="43" spans="2:27" s="17" customFormat="1" ht="23.25" customHeight="1" thickBot="1" x14ac:dyDescent="0.3">
      <c r="B43" s="13"/>
      <c r="C43" s="155" t="s">
        <v>5</v>
      </c>
      <c r="D43" s="154" t="str">
        <f>$C$34</f>
        <v>Ceršak</v>
      </c>
      <c r="E43" s="148" t="str">
        <f>$C$35</f>
        <v>Rogatec</v>
      </c>
      <c r="F43" s="148" t="str">
        <f>$C$36</f>
        <v>Šempeter pri Gorici</v>
      </c>
      <c r="G43" s="149" t="str">
        <f>$C$37</f>
        <v>Slovenija</v>
      </c>
      <c r="H43" s="65" t="s">
        <v>12</v>
      </c>
      <c r="J43" s="13"/>
      <c r="M43" s="201" t="s">
        <v>59</v>
      </c>
      <c r="N43" s="202" t="s">
        <v>13</v>
      </c>
      <c r="O43" s="202" t="s">
        <v>14</v>
      </c>
      <c r="P43" s="203" t="s">
        <v>15</v>
      </c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1" t="str">
        <f>$C$24</f>
        <v>Ceršak</v>
      </c>
      <c r="D44" s="144"/>
      <c r="E44" s="145"/>
      <c r="F44" s="145"/>
      <c r="G44" s="197"/>
      <c r="H44" s="138">
        <f>D24</f>
        <v>52012099</v>
      </c>
      <c r="M44" s="38">
        <f t="shared" ref="M44:N47" si="2">O44*N34</f>
        <v>7730017790.0121403</v>
      </c>
      <c r="N44" s="39">
        <f t="shared" si="2"/>
        <v>349143446.30120391</v>
      </c>
      <c r="O44" s="39">
        <f>H44-P44</f>
        <v>46365269.853719652</v>
      </c>
      <c r="P44" s="40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52" t="str">
        <f>$C$25</f>
        <v>Rogatec</v>
      </c>
      <c r="D45" s="142"/>
      <c r="E45" s="133"/>
      <c r="F45" s="79"/>
      <c r="G45" s="198"/>
      <c r="H45" s="139">
        <f>D25</f>
        <v>3466924</v>
      </c>
      <c r="M45" s="41">
        <f t="shared" si="2"/>
        <v>347035429.11198878</v>
      </c>
      <c r="N45" s="42">
        <f t="shared" si="2"/>
        <v>51650883.761192493</v>
      </c>
      <c r="O45" s="42">
        <f>H45-P45</f>
        <v>3090528.3561491561</v>
      </c>
      <c r="P45" s="43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52" t="str">
        <f>$C$26</f>
        <v>Šempeter pri Gorici</v>
      </c>
      <c r="D46" s="142"/>
      <c r="E46" s="79"/>
      <c r="F46" s="133"/>
      <c r="G46" s="198"/>
      <c r="H46" s="139">
        <f>D26</f>
        <v>1692726</v>
      </c>
      <c r="M46" s="41">
        <f t="shared" si="2"/>
        <v>151377943.06532091</v>
      </c>
      <c r="N46" s="42">
        <f t="shared" si="2"/>
        <v>39074285.549157731</v>
      </c>
      <c r="O46" s="42">
        <f>H46-P46</f>
        <v>1508950.7881311895</v>
      </c>
      <c r="P46" s="43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53" t="str">
        <f>$C$27</f>
        <v>Slovenija</v>
      </c>
      <c r="D47" s="143"/>
      <c r="E47" s="80"/>
      <c r="F47" s="80"/>
      <c r="G47" s="199"/>
      <c r="H47" s="140">
        <f>D27</f>
        <v>0</v>
      </c>
      <c r="M47" s="44">
        <f t="shared" si="2"/>
        <v>0</v>
      </c>
      <c r="N47" s="45">
        <f t="shared" si="2"/>
        <v>0</v>
      </c>
      <c r="O47" s="45">
        <f>H47-P47</f>
        <v>0</v>
      </c>
      <c r="P47" s="46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56" t="s">
        <v>12</v>
      </c>
      <c r="D48" s="158">
        <f>IF(F24=0,0.001,F24)</f>
        <v>1E-3</v>
      </c>
      <c r="E48" s="134">
        <f>IF(F25=0,0.001,F25)</f>
        <v>6207000</v>
      </c>
      <c r="F48" s="134">
        <f>IF(F26=0,0.001,F26)</f>
        <v>1E-3</v>
      </c>
      <c r="G48" s="135">
        <f>F27</f>
        <v>61414974</v>
      </c>
      <c r="H48" s="36"/>
      <c r="M48" s="37"/>
      <c r="N48" s="47" t="s">
        <v>16</v>
      </c>
      <c r="O48" s="48">
        <f>SUM(O44:O47)</f>
        <v>50964748.998000003</v>
      </c>
      <c r="P48" s="47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57" t="s">
        <v>17</v>
      </c>
      <c r="D49" s="159">
        <f>D48*D54</f>
        <v>0.12915322976558488</v>
      </c>
      <c r="E49" s="136">
        <f>E48*E54</f>
        <v>413279192.41485339</v>
      </c>
      <c r="F49" s="136">
        <f>F48*F54</f>
        <v>0.26363925510800723</v>
      </c>
      <c r="G49" s="137">
        <f>G48*G54</f>
        <v>9915655346.5315075</v>
      </c>
      <c r="H49" s="37"/>
      <c r="P49" s="104" t="s">
        <v>18</v>
      </c>
      <c r="U49" s="205"/>
      <c r="V49" s="205"/>
      <c r="W49" s="205"/>
      <c r="X49" s="20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1" t="s">
        <v>1</v>
      </c>
      <c r="E52" s="22"/>
      <c r="F52" s="22"/>
      <c r="G52" s="23"/>
    </row>
    <row r="53" spans="3:27" ht="23.25" customHeight="1" x14ac:dyDescent="0.25">
      <c r="D53" s="108" t="str">
        <f>$C$34</f>
        <v>Ceršak</v>
      </c>
      <c r="E53" s="109" t="str">
        <f>$C$35</f>
        <v>Rogatec</v>
      </c>
      <c r="F53" s="109" t="str">
        <f>$C$36</f>
        <v>Šempeter pri Gorici</v>
      </c>
      <c r="G53" s="110" t="str">
        <f>$C$37</f>
        <v>Slovenija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5"/>
      <c r="D57" s="160"/>
      <c r="E57" s="164" t="s">
        <v>21</v>
      </c>
      <c r="F57" s="165"/>
      <c r="G57" s="165"/>
      <c r="H57" s="166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06" t="s">
        <v>51</v>
      </c>
      <c r="D58" s="207"/>
      <c r="E58" s="167" t="str">
        <f>$C$34</f>
        <v>Ceršak</v>
      </c>
      <c r="F58" s="168" t="str">
        <f>$C$35</f>
        <v>Rogatec</v>
      </c>
      <c r="G58" s="168" t="str">
        <f>$C$36</f>
        <v>Šempeter pri Gorici</v>
      </c>
      <c r="H58" s="169" t="str">
        <f>$C$37</f>
        <v>Slovenija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08"/>
      <c r="D59" s="209"/>
      <c r="E59" s="184">
        <f>E15</f>
        <v>9.8140699999999997E-2</v>
      </c>
      <c r="F59" s="185">
        <f>E16</f>
        <v>2.3165900000000003E-2</v>
      </c>
      <c r="G59" s="185">
        <f>E17</f>
        <v>2.1096187999999998</v>
      </c>
      <c r="H59" s="186">
        <f>E18</f>
        <v>0.49362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1" t="str">
        <f>$C$24</f>
        <v>Ceršak</v>
      </c>
      <c r="D60" s="181">
        <f>E8</f>
        <v>0.1090453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62" t="str">
        <f>$C$25</f>
        <v>Rogatec</v>
      </c>
      <c r="D61" s="182">
        <f>E9</f>
        <v>2.0849300000000001E-2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62" t="str">
        <f>$C$26</f>
        <v>Šempeter pri Gorici</v>
      </c>
      <c r="D62" s="182">
        <f>E10</f>
        <v>1.8986569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63" t="str">
        <f>$C$27</f>
        <v>Slovenija</v>
      </c>
      <c r="D63" s="183">
        <f>E11</f>
        <v>0.6761838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4"/>
      <c r="H64" s="24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20</v>
      </c>
      <c r="D66" s="99"/>
      <c r="E66" s="100">
        <f>SUMPRODUCT(H44:H47,D60:D63)+SUMPRODUCT(D48:G48,E59:H59)</f>
        <v>39417313.986735061</v>
      </c>
      <c r="G66" s="204"/>
      <c r="N66" s="19"/>
      <c r="U66" s="2"/>
      <c r="V66" s="2"/>
      <c r="Z66" s="2"/>
      <c r="AA66" s="2"/>
    </row>
    <row r="67" spans="3:27" ht="15.75" customHeight="1" x14ac:dyDescent="0.25">
      <c r="C67" s="92" t="s">
        <v>22</v>
      </c>
      <c r="D67" s="93"/>
      <c r="E67" s="101">
        <f>E70/E66</f>
        <v>0.22725708251865795</v>
      </c>
      <c r="G67" s="204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23</v>
      </c>
      <c r="D68" s="95"/>
      <c r="E68" s="102">
        <f>1-E67</f>
        <v>0.77274291748134205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25</v>
      </c>
      <c r="D70" s="87"/>
      <c r="E70" s="81">
        <f>SUMPRODUCT(H44:H47,D60:D63)</f>
        <v>8957863.7773473002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0" t="s">
        <v>26</v>
      </c>
      <c r="D71" s="89"/>
      <c r="E71" s="82">
        <f>SUMPRODUCT(D48:F48,E59:G59)+G48*H59</f>
        <v>30459450.209387757</v>
      </c>
      <c r="F71" s="12"/>
      <c r="G71" s="14"/>
      <c r="K71" s="18"/>
      <c r="L71" s="18"/>
      <c r="R71" s="18"/>
      <c r="S71" s="18"/>
      <c r="T71" s="18"/>
      <c r="U71" s="6"/>
      <c r="V71" s="2"/>
      <c r="Z71" s="2"/>
      <c r="AA71" s="2"/>
    </row>
    <row r="72" spans="3:27" ht="15.75" customHeight="1" thickBot="1" x14ac:dyDescent="0.3">
      <c r="G72" s="14"/>
      <c r="K72" s="18"/>
      <c r="L72" s="18"/>
      <c r="R72" s="18"/>
      <c r="S72" s="18"/>
      <c r="T72" s="18"/>
      <c r="U72" s="6"/>
      <c r="V72" s="2"/>
      <c r="Z72" s="2"/>
      <c r="AA72" s="2"/>
    </row>
    <row r="73" spans="3:27" ht="15.75" customHeight="1" x14ac:dyDescent="0.25">
      <c r="C73" s="86" t="s">
        <v>28</v>
      </c>
      <c r="D73" s="87"/>
      <c r="E73" s="81">
        <f>E70-E74</f>
        <v>7985329.9392813975</v>
      </c>
      <c r="G73" s="103" t="s">
        <v>29</v>
      </c>
      <c r="U73" s="7"/>
      <c r="V73" s="2"/>
      <c r="Z73" s="2"/>
      <c r="AA73" s="2"/>
    </row>
    <row r="74" spans="3:27" ht="15.75" customHeight="1" x14ac:dyDescent="0.25">
      <c r="C74" s="49" t="s">
        <v>30</v>
      </c>
      <c r="D74" s="88"/>
      <c r="E74" s="83">
        <f>SUMPRODUCT(D60:D63,P44:P47)</f>
        <v>972533.83806590247</v>
      </c>
      <c r="G74" s="103" t="s">
        <v>31</v>
      </c>
      <c r="U74" s="2"/>
      <c r="V74" s="2"/>
      <c r="Z74" s="2"/>
      <c r="AA74" s="2"/>
    </row>
    <row r="75" spans="3:27" ht="15.75" customHeight="1" x14ac:dyDescent="0.25">
      <c r="C75" s="49" t="s">
        <v>32</v>
      </c>
      <c r="D75" s="88"/>
      <c r="E75" s="84">
        <f>SUMPRODUCT(G48,H59)</f>
        <v>30315659.465879999</v>
      </c>
      <c r="G75" s="2"/>
      <c r="U75" s="2"/>
      <c r="V75" s="2"/>
      <c r="Z75" s="2"/>
      <c r="AA75" s="2"/>
    </row>
    <row r="76" spans="3:27" ht="15.75" customHeight="1" x14ac:dyDescent="0.25">
      <c r="C76" s="49" t="s">
        <v>33</v>
      </c>
      <c r="D76" s="88"/>
      <c r="E76" s="84">
        <f>SUMPRODUCT(D48:F48,E59:G59)</f>
        <v>143790.74350775953</v>
      </c>
      <c r="G76" s="187"/>
      <c r="U76" s="7"/>
      <c r="V76" s="2"/>
      <c r="Z76" s="2"/>
      <c r="AA76" s="2"/>
    </row>
    <row r="77" spans="3:27" ht="15.75" customHeight="1" x14ac:dyDescent="0.25">
      <c r="C77" s="92" t="s">
        <v>34</v>
      </c>
      <c r="D77" s="93"/>
      <c r="E77" s="96">
        <f>E73+E75</f>
        <v>38300989.405161396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35</v>
      </c>
      <c r="D78" s="95"/>
      <c r="E78" s="97">
        <f>E74+E76</f>
        <v>1116324.5815736619</v>
      </c>
      <c r="F78" s="12"/>
      <c r="G78" s="2"/>
      <c r="J78" s="2"/>
      <c r="M78" s="20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5"/>
      <c r="J79" s="2"/>
      <c r="M79" s="187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36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49" t="s">
        <v>37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38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49" t="s">
        <v>40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49" t="s">
        <v>42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44</v>
      </c>
      <c r="D85" s="95"/>
      <c r="E85" s="97">
        <f>SUM(E83:E84)</f>
        <v>853147808.41920006</v>
      </c>
    </row>
    <row r="86" spans="3:27" ht="15.75" customHeight="1" x14ac:dyDescent="0.25">
      <c r="I86" s="14"/>
    </row>
    <row r="87" spans="3:27" ht="15.75" customHeight="1" x14ac:dyDescent="0.25"/>
    <row r="88" spans="3:27" ht="15.75" customHeight="1" x14ac:dyDescent="0.25"/>
    <row r="89" spans="3:27" ht="15.75" customHeight="1" x14ac:dyDescent="0.25">
      <c r="F89" s="12"/>
    </row>
    <row r="90" spans="3:27" ht="15.75" customHeight="1" x14ac:dyDescent="0.25"/>
    <row r="91" spans="3:27" ht="15.75" customHeight="1" x14ac:dyDescent="0.25"/>
    <row r="92" spans="3:27" ht="15.75" customHeight="1" x14ac:dyDescent="0.25"/>
    <row r="93" spans="3:27" ht="15.75" customHeight="1" x14ac:dyDescent="0.25"/>
    <row r="94" spans="3:27" ht="15.75" customHeight="1" x14ac:dyDescent="0.25"/>
    <row r="95" spans="3:27" ht="15.75" customHeight="1" x14ac:dyDescent="0.25"/>
    <row r="96" spans="3:27" ht="15.75" customHeight="1" x14ac:dyDescent="0.25"/>
    <row r="97" ht="15.75" customHeight="1" x14ac:dyDescent="0.25"/>
  </sheetData>
  <sheetProtection password="F718" sheet="1" objects="1" scenarios="1"/>
  <mergeCells count="8">
    <mergeCell ref="U49:X49"/>
    <mergeCell ref="C58:D59"/>
    <mergeCell ref="C6:D6"/>
    <mergeCell ref="C13:D13"/>
    <mergeCell ref="C22:F22"/>
    <mergeCell ref="C23:D23"/>
    <mergeCell ref="E23:F23"/>
    <mergeCell ref="M32:O32"/>
  </mergeCells>
  <printOptions horizontalCentered="1"/>
  <pageMargins left="0.70866141732283472" right="0.39370078740157483" top="1.3779527559055118" bottom="0.59055118110236227" header="0.59055118110236227" footer="0.27559055118110237"/>
  <pageSetup paperSize="8" scale="70" orientation="landscape" r:id="rId1"/>
  <headerFooter scaleWithDoc="0">
    <oddHeader>&amp;L&amp;"Century Gothic,Navadno"&amp;7&amp;G&amp;R&amp;"Century Gothic,Navadno"&amp;7Primerjalni indeksi porazdelitve stroškov zmogljivosti (CAA)</oddHeader>
    <oddFooter>&amp;L&amp;"Century Gothic,Navadno"&amp;6Datoteka: &amp;F
Datum tiskanja: &amp;D&amp;R&amp;"Century Gothic,Navadno"&amp;6&amp;A - &amp;P / &amp;N</oddFooter>
  </headerFooter>
  <rowBreaks count="2" manualBreakCount="2">
    <brk id="56" min="1" max="15" man="1"/>
    <brk id="86" max="16" man="1"/>
  </rowBreaks>
  <ignoredErrors>
    <ignoredError sqref="O34:O37" formulaRange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0D21-E042-4A8C-81F9-D2C0FFF47514}">
  <sheetPr codeName="List1">
    <tabColor theme="8" tint="-0.249977111117893"/>
  </sheetPr>
  <dimension ref="A1:AA97"/>
  <sheetViews>
    <sheetView showGridLines="0" showRowColHeaders="0" zoomScale="85" zoomScaleNormal="85" workbookViewId="0">
      <selection activeCell="C22" sqref="C22:F22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5.7109375" style="13" customWidth="1"/>
    <col min="4" max="7" width="22" style="13" customWidth="1"/>
    <col min="8" max="9" width="21.7109375" style="13" customWidth="1"/>
    <col min="10" max="12" width="8" style="13" customWidth="1"/>
    <col min="13" max="13" width="28" style="13" customWidth="1"/>
    <col min="14" max="16" width="20.7109375" style="13" customWidth="1"/>
    <col min="17" max="17" width="8" style="13" customWidth="1"/>
    <col min="18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x14ac:dyDescent="0.25">
      <c r="A1" s="188"/>
    </row>
    <row r="2" spans="1:22" ht="34.5" customHeight="1" x14ac:dyDescent="0.25">
      <c r="A2" s="105"/>
      <c r="B2" s="105"/>
      <c r="C2" s="177" t="s">
        <v>56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30" t="s">
        <v>49</v>
      </c>
      <c r="D4" s="170" t="s">
        <v>63</v>
      </c>
      <c r="K4" s="187"/>
      <c r="L4" s="187"/>
      <c r="P4" s="187"/>
      <c r="Q4" s="187"/>
      <c r="R4" s="187"/>
      <c r="S4" s="14"/>
      <c r="T4" s="187"/>
      <c r="U4" s="14"/>
      <c r="V4" s="14"/>
    </row>
    <row r="5" spans="1:22" ht="14.25" customHeight="1" x14ac:dyDescent="0.25"/>
    <row r="6" spans="1:22" ht="19.5" customHeight="1" thickBot="1" x14ac:dyDescent="0.3">
      <c r="C6" s="210" t="s">
        <v>19</v>
      </c>
      <c r="D6" s="210"/>
    </row>
    <row r="7" spans="1:22" ht="18" customHeight="1" x14ac:dyDescent="0.25">
      <c r="C7" s="56" t="s">
        <v>46</v>
      </c>
      <c r="D7" s="173" t="s">
        <v>52</v>
      </c>
      <c r="E7" s="179" t="s">
        <v>58</v>
      </c>
      <c r="G7" s="171"/>
      <c r="H7" s="172" t="s">
        <v>53</v>
      </c>
    </row>
    <row r="8" spans="1:22" ht="15" customHeight="1" x14ac:dyDescent="0.25">
      <c r="C8" s="64" t="s">
        <v>3</v>
      </c>
      <c r="D8" s="174">
        <v>0.1182772</v>
      </c>
      <c r="E8" s="111">
        <f>D8</f>
        <v>0.1182772</v>
      </c>
      <c r="G8" s="90" t="s">
        <v>39</v>
      </c>
      <c r="H8" s="54">
        <f>E77/E82</f>
        <v>2.1256926352774446E-3</v>
      </c>
    </row>
    <row r="9" spans="1:22" ht="15" customHeight="1" x14ac:dyDescent="0.25">
      <c r="C9" s="26" t="s">
        <v>4</v>
      </c>
      <c r="D9" s="175">
        <v>2.2614499999999999E-2</v>
      </c>
      <c r="E9" s="112">
        <f t="shared" ref="E9:E11" si="0">D9</f>
        <v>2.2614499999999999E-2</v>
      </c>
      <c r="G9" s="90" t="s">
        <v>41</v>
      </c>
      <c r="H9" s="54">
        <f>E78/E85</f>
        <v>9.9458851575371862E-4</v>
      </c>
    </row>
    <row r="10" spans="1:22" ht="15" customHeight="1" x14ac:dyDescent="0.25">
      <c r="C10" s="26" t="s">
        <v>50</v>
      </c>
      <c r="D10" s="175">
        <v>8.7951699999999994E-2</v>
      </c>
      <c r="E10" s="112">
        <f t="shared" si="0"/>
        <v>8.7951699999999994E-2</v>
      </c>
      <c r="G10" s="106" t="s">
        <v>43</v>
      </c>
      <c r="H10" s="107">
        <f>2*(ABS(H8-H9))/(H8+H9)</f>
        <v>0.72500141158749654</v>
      </c>
    </row>
    <row r="11" spans="1:22" ht="15" customHeight="1" thickBot="1" x14ac:dyDescent="0.3">
      <c r="C11" s="55" t="s">
        <v>24</v>
      </c>
      <c r="D11" s="176">
        <v>7.6281100000000004E-2</v>
      </c>
      <c r="E11" s="113">
        <f t="shared" si="0"/>
        <v>7.6281100000000004E-2</v>
      </c>
      <c r="G11" s="91" t="s">
        <v>45</v>
      </c>
      <c r="H11" s="189" t="str">
        <f>IF(H10&gt;0.1,"YES","NO")</f>
        <v>YES</v>
      </c>
    </row>
    <row r="12" spans="1:22" ht="12.75" customHeight="1" x14ac:dyDescent="0.25">
      <c r="E12" s="2"/>
    </row>
    <row r="13" spans="1:22" ht="19.5" customHeight="1" thickBot="1" x14ac:dyDescent="0.3">
      <c r="C13" s="210" t="s">
        <v>27</v>
      </c>
      <c r="D13" s="210"/>
    </row>
    <row r="14" spans="1:22" ht="18" customHeight="1" x14ac:dyDescent="0.25">
      <c r="C14" s="56" t="s">
        <v>47</v>
      </c>
      <c r="D14" s="173" t="s">
        <v>52</v>
      </c>
      <c r="E14" s="179" t="s">
        <v>58</v>
      </c>
    </row>
    <row r="15" spans="1:22" ht="15" customHeight="1" x14ac:dyDescent="0.25">
      <c r="C15" s="64" t="s">
        <v>3</v>
      </c>
      <c r="D15" s="174">
        <v>0.1064494</v>
      </c>
      <c r="E15" s="111">
        <f t="shared" ref="E15:E18" si="1">D15</f>
        <v>0.1064494</v>
      </c>
    </row>
    <row r="16" spans="1:22" ht="15" customHeight="1" x14ac:dyDescent="0.25">
      <c r="C16" s="26" t="s">
        <v>4</v>
      </c>
      <c r="D16" s="175">
        <v>2.5127199999999999E-2</v>
      </c>
      <c r="E16" s="112">
        <f t="shared" si="1"/>
        <v>2.5127199999999999E-2</v>
      </c>
    </row>
    <row r="17" spans="3:21" ht="15" customHeight="1" x14ac:dyDescent="0.25">
      <c r="C17" s="26" t="s">
        <v>50</v>
      </c>
      <c r="D17" s="175">
        <v>9.7724099999999994E-2</v>
      </c>
      <c r="E17" s="112">
        <f t="shared" si="1"/>
        <v>9.7724099999999994E-2</v>
      </c>
    </row>
    <row r="18" spans="3:21" ht="15" customHeight="1" thickBot="1" x14ac:dyDescent="0.3">
      <c r="C18" s="55" t="s">
        <v>24</v>
      </c>
      <c r="D18" s="176">
        <v>0.53541000000000005</v>
      </c>
      <c r="E18" s="113">
        <f t="shared" si="1"/>
        <v>0.53541000000000005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11" t="s">
        <v>62</v>
      </c>
      <c r="D22" s="212"/>
      <c r="E22" s="212"/>
      <c r="F22" s="213"/>
    </row>
    <row r="23" spans="3:21" ht="16.5" customHeight="1" x14ac:dyDescent="0.25">
      <c r="C23" s="214" t="s">
        <v>9</v>
      </c>
      <c r="D23" s="215"/>
      <c r="E23" s="215" t="s">
        <v>10</v>
      </c>
      <c r="F23" s="216"/>
    </row>
    <row r="24" spans="3:21" ht="16.5" customHeight="1" x14ac:dyDescent="0.25">
      <c r="C24" s="62" t="str">
        <f>$C$8</f>
        <v>Ceršak</v>
      </c>
      <c r="D24" s="190">
        <v>52012099</v>
      </c>
      <c r="E24" s="63" t="s">
        <v>3</v>
      </c>
      <c r="F24" s="191">
        <v>0</v>
      </c>
    </row>
    <row r="25" spans="3:21" ht="16.5" customHeight="1" x14ac:dyDescent="0.25">
      <c r="C25" s="58" t="str">
        <f>$C$9</f>
        <v>Rogatec</v>
      </c>
      <c r="D25" s="192">
        <v>3466924</v>
      </c>
      <c r="E25" s="59" t="s">
        <v>4</v>
      </c>
      <c r="F25" s="191">
        <v>6207000</v>
      </c>
    </row>
    <row r="26" spans="3:21" ht="16.5" customHeight="1" x14ac:dyDescent="0.25">
      <c r="C26" s="60" t="str">
        <f>$C$10</f>
        <v>Šempeter pri Gorici</v>
      </c>
      <c r="D26" s="193">
        <v>1692726</v>
      </c>
      <c r="E26" s="61" t="s">
        <v>50</v>
      </c>
      <c r="F26" s="194">
        <v>0</v>
      </c>
    </row>
    <row r="27" spans="3:21" ht="16.5" customHeight="1" thickBot="1" x14ac:dyDescent="0.3">
      <c r="C27" s="131" t="str">
        <f>$C$11</f>
        <v>Slovenija</v>
      </c>
      <c r="D27" s="195">
        <v>0</v>
      </c>
      <c r="E27" s="132" t="s">
        <v>24</v>
      </c>
      <c r="F27" s="196">
        <v>61414974</v>
      </c>
    </row>
    <row r="28" spans="3:21" ht="12.75" customHeight="1" x14ac:dyDescent="0.25">
      <c r="K28" s="187"/>
      <c r="L28" s="187"/>
      <c r="P28" s="187"/>
      <c r="Q28" s="187"/>
      <c r="R28" s="187"/>
      <c r="S28" s="14"/>
      <c r="T28" s="187"/>
      <c r="U28" s="14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7" t="s">
        <v>0</v>
      </c>
      <c r="E31" s="128"/>
      <c r="F31" s="128"/>
      <c r="G31" s="129"/>
    </row>
    <row r="32" spans="3:21" ht="23.25" customHeight="1" thickBot="1" x14ac:dyDescent="0.3">
      <c r="C32" s="10"/>
      <c r="D32" s="150" t="s">
        <v>2</v>
      </c>
      <c r="E32" s="146"/>
      <c r="F32" s="146"/>
      <c r="G32" s="147"/>
      <c r="M32" s="217" t="s">
        <v>6</v>
      </c>
      <c r="N32" s="218"/>
      <c r="O32" s="219"/>
    </row>
    <row r="33" spans="2:27" ht="22.5" customHeight="1" x14ac:dyDescent="0.25">
      <c r="C33" s="155" t="s">
        <v>5</v>
      </c>
      <c r="D33" s="154" t="s">
        <v>3</v>
      </c>
      <c r="E33" s="148" t="s">
        <v>4</v>
      </c>
      <c r="F33" s="148" t="s">
        <v>50</v>
      </c>
      <c r="G33" s="149" t="s">
        <v>24</v>
      </c>
      <c r="M33" s="11" t="s">
        <v>46</v>
      </c>
      <c r="N33" s="28" t="s">
        <v>7</v>
      </c>
      <c r="O33" s="29" t="s">
        <v>8</v>
      </c>
    </row>
    <row r="34" spans="2:27" ht="17.25" customHeight="1" x14ac:dyDescent="0.25">
      <c r="C34" s="151" t="s">
        <v>3</v>
      </c>
      <c r="D34" s="144">
        <v>0</v>
      </c>
      <c r="E34" s="145">
        <v>61.83</v>
      </c>
      <c r="F34" s="145">
        <v>267.04000000000002</v>
      </c>
      <c r="G34" s="197">
        <v>166.72</v>
      </c>
      <c r="M34" s="51" t="str">
        <f>$C$24</f>
        <v>Ceršak</v>
      </c>
      <c r="N34" s="30">
        <f>G34</f>
        <v>166.72</v>
      </c>
      <c r="O34" s="31">
        <f>(SUMPRODUCT(D34:F34,D$48:F$48))/(SUM(D$48:F$48)-D48)</f>
        <v>61.830000033061062</v>
      </c>
    </row>
    <row r="35" spans="2:27" ht="17.25" customHeight="1" x14ac:dyDescent="0.25">
      <c r="C35" s="152" t="s">
        <v>4</v>
      </c>
      <c r="D35" s="142">
        <v>61.83</v>
      </c>
      <c r="E35" s="133">
        <v>0</v>
      </c>
      <c r="F35" s="79">
        <v>212.62</v>
      </c>
      <c r="G35" s="198">
        <v>112.29</v>
      </c>
      <c r="M35" s="52" t="str">
        <f>$C$25</f>
        <v>Rogatec</v>
      </c>
      <c r="N35" s="32">
        <f>G35</f>
        <v>112.29</v>
      </c>
      <c r="O35" s="33">
        <f>(SUMPRODUCT(D35:F35,D$48:F$48))/(SUM(D$48:F$48)-E48)</f>
        <v>137.22497750707342</v>
      </c>
    </row>
    <row r="36" spans="2:27" ht="17.25" customHeight="1" x14ac:dyDescent="0.25">
      <c r="C36" s="152" t="s">
        <v>50</v>
      </c>
      <c r="D36" s="142">
        <v>267.04000000000002</v>
      </c>
      <c r="E36" s="79">
        <v>212.62</v>
      </c>
      <c r="F36" s="133">
        <v>0</v>
      </c>
      <c r="G36" s="198">
        <v>100.32</v>
      </c>
      <c r="M36" s="52" t="str">
        <f>$C$26</f>
        <v>Šempeter pri Gorici</v>
      </c>
      <c r="N36" s="32">
        <f>G36</f>
        <v>100.32</v>
      </c>
      <c r="O36" s="33">
        <f>(SUMPRODUCT(D36:F36,D$48:F$48))/(SUM(D$48:F$48)-F48)</f>
        <v>212.62000000876751</v>
      </c>
    </row>
    <row r="37" spans="2:27" ht="17.25" customHeight="1" thickBot="1" x14ac:dyDescent="0.3">
      <c r="C37" s="153" t="s">
        <v>24</v>
      </c>
      <c r="D37" s="143">
        <v>104</v>
      </c>
      <c r="E37" s="80">
        <v>88</v>
      </c>
      <c r="F37" s="80">
        <v>293</v>
      </c>
      <c r="G37" s="199">
        <v>192</v>
      </c>
      <c r="K37" s="187"/>
      <c r="L37" s="187"/>
      <c r="M37" s="53" t="str">
        <f>$C$27</f>
        <v>Slovenija</v>
      </c>
      <c r="N37" s="34">
        <f>G37</f>
        <v>192</v>
      </c>
      <c r="O37" s="35">
        <f>(SUMPRODUCT(D37:F37,D$48:F$48))/(SUM(D$48:F$48))</f>
        <v>88.000000035604955</v>
      </c>
      <c r="Q37" s="187"/>
      <c r="R37" s="187"/>
      <c r="S37" s="14"/>
      <c r="T37" s="187"/>
      <c r="U37" s="14"/>
      <c r="V37" s="14"/>
    </row>
    <row r="38" spans="2:27" ht="14.25" customHeight="1" x14ac:dyDescent="0.25">
      <c r="K38" s="187"/>
      <c r="L38" s="187"/>
      <c r="Q38" s="187"/>
      <c r="R38" s="187"/>
      <c r="S38" s="14"/>
      <c r="T38" s="187"/>
      <c r="U38" s="14"/>
      <c r="V38" s="14"/>
    </row>
    <row r="39" spans="2:27" ht="14.25" customHeight="1" x14ac:dyDescent="0.25"/>
    <row r="40" spans="2:27" ht="14.25" customHeight="1" thickBot="1" x14ac:dyDescent="0.3">
      <c r="K40" s="187"/>
      <c r="L40" s="187"/>
      <c r="P40" s="16"/>
      <c r="Q40" s="187"/>
      <c r="R40" s="187"/>
      <c r="S40" s="187"/>
      <c r="T40" s="187"/>
      <c r="U40" s="14"/>
      <c r="V40" s="14"/>
      <c r="W40" s="14"/>
    </row>
    <row r="41" spans="2:27" ht="18.75" customHeight="1" x14ac:dyDescent="0.25">
      <c r="C41" s="10"/>
      <c r="D41" s="127" t="s">
        <v>11</v>
      </c>
      <c r="E41" s="128"/>
      <c r="F41" s="128"/>
      <c r="G41" s="129"/>
    </row>
    <row r="42" spans="2:27" ht="15" customHeight="1" thickBot="1" x14ac:dyDescent="0.3">
      <c r="C42" s="10"/>
      <c r="D42" s="150" t="s">
        <v>2</v>
      </c>
      <c r="E42" s="146"/>
      <c r="F42" s="146"/>
      <c r="G42" s="147"/>
      <c r="M42" s="200"/>
    </row>
    <row r="43" spans="2:27" s="17" customFormat="1" ht="23.25" customHeight="1" thickBot="1" x14ac:dyDescent="0.3">
      <c r="B43" s="13"/>
      <c r="C43" s="155" t="s">
        <v>5</v>
      </c>
      <c r="D43" s="154" t="str">
        <f>$C$34</f>
        <v>Ceršak</v>
      </c>
      <c r="E43" s="148" t="str">
        <f>$C$35</f>
        <v>Rogatec</v>
      </c>
      <c r="F43" s="148" t="str">
        <f>$C$36</f>
        <v>Šempeter pri Gorici</v>
      </c>
      <c r="G43" s="149" t="str">
        <f>$C$37</f>
        <v>Slovenija</v>
      </c>
      <c r="H43" s="65" t="s">
        <v>12</v>
      </c>
      <c r="J43" s="13"/>
      <c r="M43" s="201" t="s">
        <v>59</v>
      </c>
      <c r="N43" s="202" t="s">
        <v>13</v>
      </c>
      <c r="O43" s="202" t="s">
        <v>14</v>
      </c>
      <c r="P43" s="203" t="s">
        <v>15</v>
      </c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1" t="str">
        <f>$C$24</f>
        <v>Ceršak</v>
      </c>
      <c r="D44" s="144"/>
      <c r="E44" s="145"/>
      <c r="F44" s="145"/>
      <c r="G44" s="197"/>
      <c r="H44" s="138">
        <f>D24</f>
        <v>52012099</v>
      </c>
      <c r="M44" s="38">
        <f t="shared" ref="M44:N47" si="2">O44*N34</f>
        <v>7730017790.0121403</v>
      </c>
      <c r="N44" s="39">
        <f t="shared" si="2"/>
        <v>349143446.30120391</v>
      </c>
      <c r="O44" s="39">
        <f>H44-P44</f>
        <v>46365269.853719652</v>
      </c>
      <c r="P44" s="40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52" t="str">
        <f>$C$25</f>
        <v>Rogatec</v>
      </c>
      <c r="D45" s="142"/>
      <c r="E45" s="133"/>
      <c r="F45" s="79"/>
      <c r="G45" s="198"/>
      <c r="H45" s="139">
        <f>D25</f>
        <v>3466924</v>
      </c>
      <c r="M45" s="41">
        <f t="shared" si="2"/>
        <v>347035429.11198878</v>
      </c>
      <c r="N45" s="42">
        <f t="shared" si="2"/>
        <v>51650883.761192493</v>
      </c>
      <c r="O45" s="42">
        <f>H45-P45</f>
        <v>3090528.3561491561</v>
      </c>
      <c r="P45" s="43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52" t="str">
        <f>$C$26</f>
        <v>Šempeter pri Gorici</v>
      </c>
      <c r="D46" s="142"/>
      <c r="E46" s="79"/>
      <c r="F46" s="133"/>
      <c r="G46" s="198"/>
      <c r="H46" s="139">
        <f>D26</f>
        <v>1692726</v>
      </c>
      <c r="M46" s="41">
        <f t="shared" si="2"/>
        <v>151377943.06532091</v>
      </c>
      <c r="N46" s="42">
        <f t="shared" si="2"/>
        <v>39074285.549157731</v>
      </c>
      <c r="O46" s="42">
        <f>H46-P46</f>
        <v>1508950.7881311895</v>
      </c>
      <c r="P46" s="43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53" t="str">
        <f>$C$27</f>
        <v>Slovenija</v>
      </c>
      <c r="D47" s="143"/>
      <c r="E47" s="80"/>
      <c r="F47" s="80"/>
      <c r="G47" s="199"/>
      <c r="H47" s="140">
        <f>D27</f>
        <v>0</v>
      </c>
      <c r="M47" s="44">
        <f t="shared" si="2"/>
        <v>0</v>
      </c>
      <c r="N47" s="45">
        <f t="shared" si="2"/>
        <v>0</v>
      </c>
      <c r="O47" s="45">
        <f>H47-P47</f>
        <v>0</v>
      </c>
      <c r="P47" s="46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56" t="s">
        <v>12</v>
      </c>
      <c r="D48" s="158">
        <f>IF(F24=0,0.001,F24)</f>
        <v>1E-3</v>
      </c>
      <c r="E48" s="134">
        <f>IF(F25=0,0.001,F25)</f>
        <v>6207000</v>
      </c>
      <c r="F48" s="134">
        <f>IF(F26=0,0.001,F26)</f>
        <v>1E-3</v>
      </c>
      <c r="G48" s="135">
        <f>F27</f>
        <v>61414974</v>
      </c>
      <c r="H48" s="36"/>
      <c r="M48" s="37"/>
      <c r="N48" s="47" t="s">
        <v>16</v>
      </c>
      <c r="O48" s="48">
        <f>SUM(O44:O47)</f>
        <v>50964748.998000003</v>
      </c>
      <c r="P48" s="47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57" t="s">
        <v>17</v>
      </c>
      <c r="D49" s="159">
        <f>D48*D54</f>
        <v>0.12915322976558488</v>
      </c>
      <c r="E49" s="136">
        <f>E48*E54</f>
        <v>413279192.41485339</v>
      </c>
      <c r="F49" s="136">
        <f>F48*F54</f>
        <v>0.26363925510800723</v>
      </c>
      <c r="G49" s="137">
        <f>G48*G54</f>
        <v>9915655346.5315075</v>
      </c>
      <c r="H49" s="37"/>
      <c r="P49" s="104" t="s">
        <v>18</v>
      </c>
      <c r="U49" s="205"/>
      <c r="V49" s="205"/>
      <c r="W49" s="205"/>
      <c r="X49" s="20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1" t="s">
        <v>1</v>
      </c>
      <c r="E52" s="22"/>
      <c r="F52" s="22"/>
      <c r="G52" s="23"/>
    </row>
    <row r="53" spans="3:27" ht="23.25" customHeight="1" x14ac:dyDescent="0.25">
      <c r="D53" s="108" t="str">
        <f>$C$34</f>
        <v>Ceršak</v>
      </c>
      <c r="E53" s="109" t="str">
        <f>$C$35</f>
        <v>Rogatec</v>
      </c>
      <c r="F53" s="109" t="str">
        <f>$C$36</f>
        <v>Šempeter pri Gorici</v>
      </c>
      <c r="G53" s="110" t="str">
        <f>$C$37</f>
        <v>Slovenija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5"/>
      <c r="D57" s="160"/>
      <c r="E57" s="164" t="s">
        <v>21</v>
      </c>
      <c r="F57" s="165"/>
      <c r="G57" s="165"/>
      <c r="H57" s="166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06" t="s">
        <v>51</v>
      </c>
      <c r="D58" s="207"/>
      <c r="E58" s="167" t="str">
        <f>$C$34</f>
        <v>Ceršak</v>
      </c>
      <c r="F58" s="168" t="str">
        <f>$C$35</f>
        <v>Rogatec</v>
      </c>
      <c r="G58" s="168" t="str">
        <f>$C$36</f>
        <v>Šempeter pri Gorici</v>
      </c>
      <c r="H58" s="169" t="str">
        <f>$C$37</f>
        <v>Slovenija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08"/>
      <c r="D59" s="209"/>
      <c r="E59" s="184">
        <f>E15</f>
        <v>0.1064494</v>
      </c>
      <c r="F59" s="185">
        <f>E16</f>
        <v>2.5127199999999999E-2</v>
      </c>
      <c r="G59" s="185">
        <f>E17</f>
        <v>9.7724099999999994E-2</v>
      </c>
      <c r="H59" s="186">
        <f>E18</f>
        <v>0.53541000000000005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1" t="str">
        <f>$C$24</f>
        <v>Ceršak</v>
      </c>
      <c r="D60" s="181">
        <f>E8</f>
        <v>0.1182772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62" t="str">
        <f>$C$25</f>
        <v>Rogatec</v>
      </c>
      <c r="D61" s="182">
        <f>E9</f>
        <v>2.2614499999999999E-2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62" t="str">
        <f>$C$26</f>
        <v>Šempeter pri Gorici</v>
      </c>
      <c r="D62" s="182">
        <f>E10</f>
        <v>8.7951699999999994E-2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63" t="str">
        <f>$C$27</f>
        <v>Slovenija</v>
      </c>
      <c r="D63" s="183">
        <f>E11</f>
        <v>7.6281100000000004E-2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4"/>
      <c r="H64" s="24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20</v>
      </c>
      <c r="D66" s="99"/>
      <c r="E66" s="100">
        <f>SUMPRODUCT(H44:H47,D60:D63)+SUMPRODUCT(D48:G48,E59:H59)</f>
        <v>39417282.077919178</v>
      </c>
      <c r="G66" s="204"/>
      <c r="N66" s="19"/>
      <c r="U66" s="2"/>
      <c r="V66" s="2"/>
      <c r="Z66" s="2"/>
      <c r="AA66" s="2"/>
    </row>
    <row r="67" spans="3:27" ht="15.75" customHeight="1" x14ac:dyDescent="0.25">
      <c r="C67" s="92" t="s">
        <v>22</v>
      </c>
      <c r="D67" s="93"/>
      <c r="E67" s="101">
        <f>E70/E66</f>
        <v>0.16183577308463049</v>
      </c>
      <c r="G67" s="204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23</v>
      </c>
      <c r="D68" s="95"/>
      <c r="E68" s="102">
        <f>1-E67</f>
        <v>0.83816422691536951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25</v>
      </c>
      <c r="D70" s="87"/>
      <c r="E70" s="81">
        <f>SUMPRODUCT(H44:H47,D60:D63)</f>
        <v>6379126.3179750005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0" t="s">
        <v>26</v>
      </c>
      <c r="D71" s="89"/>
      <c r="E71" s="82">
        <f>SUMPRODUCT(D48:F48,E59:G59)+G48*H59</f>
        <v>33038155.759944174</v>
      </c>
      <c r="F71" s="12"/>
      <c r="G71" s="14"/>
      <c r="K71" s="18"/>
      <c r="L71" s="18"/>
      <c r="R71" s="18"/>
      <c r="S71" s="18"/>
      <c r="T71" s="18"/>
      <c r="U71" s="6"/>
      <c r="V71" s="2"/>
      <c r="Z71" s="2"/>
      <c r="AA71" s="2"/>
    </row>
    <row r="72" spans="3:27" ht="15.75" customHeight="1" thickBot="1" x14ac:dyDescent="0.3">
      <c r="G72" s="14"/>
      <c r="K72" s="18"/>
      <c r="L72" s="18"/>
      <c r="R72" s="18"/>
      <c r="S72" s="18"/>
      <c r="T72" s="18"/>
      <c r="U72" s="6"/>
      <c r="V72" s="2"/>
      <c r="Z72" s="2"/>
      <c r="AA72" s="2"/>
    </row>
    <row r="73" spans="3:27" ht="15.75" customHeight="1" x14ac:dyDescent="0.25">
      <c r="C73" s="86" t="s">
        <v>28</v>
      </c>
      <c r="D73" s="87"/>
      <c r="E73" s="81">
        <f>E70-E74</f>
        <v>5686559.8360849842</v>
      </c>
      <c r="G73" s="103" t="s">
        <v>29</v>
      </c>
      <c r="U73" s="7"/>
      <c r="V73" s="2"/>
      <c r="Z73" s="2"/>
      <c r="AA73" s="2"/>
    </row>
    <row r="74" spans="3:27" ht="15.75" customHeight="1" x14ac:dyDescent="0.25">
      <c r="C74" s="49" t="s">
        <v>30</v>
      </c>
      <c r="D74" s="88"/>
      <c r="E74" s="83">
        <f>SUMPRODUCT(D60:D63,P44:P47)</f>
        <v>692566.48189001658</v>
      </c>
      <c r="G74" s="103" t="s">
        <v>31</v>
      </c>
      <c r="U74" s="2"/>
      <c r="V74" s="2"/>
      <c r="Z74" s="2"/>
      <c r="AA74" s="2"/>
    </row>
    <row r="75" spans="3:27" ht="15.75" customHeight="1" x14ac:dyDescent="0.25">
      <c r="C75" s="49" t="s">
        <v>32</v>
      </c>
      <c r="D75" s="88"/>
      <c r="E75" s="84">
        <f>SUMPRODUCT(G48,H59)</f>
        <v>32882191.229340002</v>
      </c>
      <c r="G75" s="2"/>
      <c r="U75" s="2"/>
      <c r="V75" s="2"/>
      <c r="Z75" s="2"/>
      <c r="AA75" s="2"/>
    </row>
    <row r="76" spans="3:27" ht="15.75" customHeight="1" x14ac:dyDescent="0.25">
      <c r="C76" s="49" t="s">
        <v>33</v>
      </c>
      <c r="D76" s="88"/>
      <c r="E76" s="84">
        <f>SUMPRODUCT(D48:F48,E59:G59)</f>
        <v>155964.53060417352</v>
      </c>
      <c r="G76" s="187"/>
      <c r="U76" s="7"/>
      <c r="V76" s="2"/>
      <c r="Z76" s="2"/>
      <c r="AA76" s="2"/>
    </row>
    <row r="77" spans="3:27" ht="15.75" customHeight="1" x14ac:dyDescent="0.25">
      <c r="C77" s="92" t="s">
        <v>34</v>
      </c>
      <c r="D77" s="93"/>
      <c r="E77" s="96">
        <f>E73+E75</f>
        <v>38568751.065424986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35</v>
      </c>
      <c r="D78" s="95"/>
      <c r="E78" s="97">
        <f>E74+E76</f>
        <v>848531.01249419013</v>
      </c>
      <c r="F78" s="12"/>
      <c r="G78" s="2"/>
      <c r="J78" s="2"/>
      <c r="M78" s="20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5"/>
      <c r="J79" s="2"/>
      <c r="M79" s="187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36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49" t="s">
        <v>37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38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49" t="s">
        <v>40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49" t="s">
        <v>42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44</v>
      </c>
      <c r="D85" s="95"/>
      <c r="E85" s="97">
        <f>SUM(E83:E84)</f>
        <v>853147808.41920006</v>
      </c>
    </row>
    <row r="86" spans="3:27" ht="15.75" customHeight="1" x14ac:dyDescent="0.25">
      <c r="I86" s="14"/>
    </row>
    <row r="87" spans="3:27" ht="15.75" customHeight="1" x14ac:dyDescent="0.25"/>
    <row r="88" spans="3:27" ht="15.75" customHeight="1" x14ac:dyDescent="0.25"/>
    <row r="89" spans="3:27" ht="15.75" customHeight="1" x14ac:dyDescent="0.25">
      <c r="F89" s="12"/>
    </row>
    <row r="90" spans="3:27" ht="15.75" customHeight="1" x14ac:dyDescent="0.25"/>
    <row r="91" spans="3:27" ht="15.75" customHeight="1" x14ac:dyDescent="0.25"/>
    <row r="92" spans="3:27" ht="15.75" customHeight="1" x14ac:dyDescent="0.25"/>
    <row r="93" spans="3:27" ht="15.75" customHeight="1" x14ac:dyDescent="0.25"/>
    <row r="94" spans="3:27" ht="15.75" customHeight="1" x14ac:dyDescent="0.25"/>
    <row r="95" spans="3:27" ht="15.75" customHeight="1" x14ac:dyDescent="0.25"/>
    <row r="96" spans="3:27" ht="15.75" customHeight="1" x14ac:dyDescent="0.25"/>
    <row r="97" ht="15.75" customHeight="1" x14ac:dyDescent="0.25"/>
  </sheetData>
  <sheetProtection password="F718" sheet="1" objects="1" scenarios="1"/>
  <mergeCells count="8">
    <mergeCell ref="U49:X49"/>
    <mergeCell ref="C58:D59"/>
    <mergeCell ref="C6:D6"/>
    <mergeCell ref="C13:D13"/>
    <mergeCell ref="C22:F22"/>
    <mergeCell ref="C23:D23"/>
    <mergeCell ref="E23:F23"/>
    <mergeCell ref="M32:O32"/>
  </mergeCells>
  <printOptions horizontalCentered="1"/>
  <pageMargins left="0.70866141732283472" right="0.39370078740157483" top="1.3779527559055118" bottom="0.59055118110236227" header="0.59055118110236227" footer="0.27559055118110237"/>
  <pageSetup paperSize="8" scale="70" orientation="landscape" r:id="rId1"/>
  <headerFooter scaleWithDoc="0">
    <oddHeader>&amp;L&amp;"Century Gothic,Navadno"&amp;7&amp;G&amp;R&amp;"Century Gothic,Navadno"&amp;7Primerjalni indeksi porazdelitve stroškov zmogljivosti (CAA)</oddHeader>
    <oddFooter>&amp;L&amp;"Century Gothic,Navadno"&amp;6Datoteka: &amp;F
Datum tiskanja: &amp;D&amp;R&amp;"Century Gothic,Navadno"&amp;6&amp;A - &amp;P / &amp;N</oddFooter>
  </headerFooter>
  <rowBreaks count="2" manualBreakCount="2">
    <brk id="56" min="1" max="15" man="1"/>
    <brk id="86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2473-306F-4267-B3CE-35C8C0162EAB}">
  <sheetPr codeName="List4">
    <tabColor theme="8" tint="-0.249977111117893"/>
  </sheetPr>
  <dimension ref="A1:AA86"/>
  <sheetViews>
    <sheetView showGridLines="0" showRowColHeaders="0" zoomScale="85" zoomScaleNormal="85" workbookViewId="0">
      <selection activeCell="C22" sqref="C22:F22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5.7109375" style="13" customWidth="1"/>
    <col min="4" max="7" width="22" style="13" customWidth="1"/>
    <col min="8" max="9" width="21.7109375" style="13" customWidth="1"/>
    <col min="10" max="12" width="8" style="13" customWidth="1"/>
    <col min="13" max="13" width="28" style="13" customWidth="1"/>
    <col min="14" max="16" width="20.7109375" style="13" customWidth="1"/>
    <col min="17" max="17" width="8" style="13" customWidth="1"/>
    <col min="18" max="18" width="15" style="13" customWidth="1"/>
    <col min="19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x14ac:dyDescent="0.25">
      <c r="A1" s="188"/>
    </row>
    <row r="2" spans="1:22" ht="34.5" customHeight="1" x14ac:dyDescent="0.25">
      <c r="A2" s="105"/>
      <c r="B2" s="105"/>
      <c r="C2" s="177" t="s">
        <v>57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30" t="s">
        <v>49</v>
      </c>
      <c r="D4" s="170" t="s">
        <v>61</v>
      </c>
      <c r="K4" s="187"/>
      <c r="L4" s="187"/>
      <c r="P4" s="187"/>
      <c r="Q4" s="187"/>
      <c r="R4" s="187"/>
      <c r="S4" s="14"/>
      <c r="T4" s="187"/>
      <c r="U4" s="14"/>
      <c r="V4" s="14"/>
    </row>
    <row r="5" spans="1:22" ht="14.25" customHeight="1" x14ac:dyDescent="0.25"/>
    <row r="6" spans="1:22" ht="19.5" customHeight="1" thickBot="1" x14ac:dyDescent="0.3">
      <c r="C6" s="210" t="s">
        <v>19</v>
      </c>
      <c r="D6" s="210"/>
    </row>
    <row r="7" spans="1:22" ht="18" customHeight="1" x14ac:dyDescent="0.25">
      <c r="C7" s="56" t="s">
        <v>46</v>
      </c>
      <c r="D7" s="57" t="s">
        <v>52</v>
      </c>
      <c r="F7" s="171"/>
      <c r="G7" s="172" t="s">
        <v>53</v>
      </c>
    </row>
    <row r="8" spans="1:22" ht="15" customHeight="1" x14ac:dyDescent="0.25">
      <c r="C8" s="64" t="s">
        <v>3</v>
      </c>
      <c r="D8" s="111">
        <v>0.35182000000000002</v>
      </c>
      <c r="F8" s="90" t="s">
        <v>39</v>
      </c>
      <c r="G8" s="54">
        <f>E77/E82</f>
        <v>1.9911591422342987E-3</v>
      </c>
    </row>
    <row r="9" spans="1:22" ht="15" customHeight="1" x14ac:dyDescent="0.25">
      <c r="C9" s="26" t="s">
        <v>4</v>
      </c>
      <c r="D9" s="112">
        <v>0.27543000000000001</v>
      </c>
      <c r="F9" s="90" t="s">
        <v>41</v>
      </c>
      <c r="G9" s="54">
        <f>E78/E85</f>
        <v>3.8557054125752934E-3</v>
      </c>
      <c r="R9" s="18"/>
    </row>
    <row r="10" spans="1:22" ht="15" customHeight="1" x14ac:dyDescent="0.25">
      <c r="C10" s="26" t="s">
        <v>50</v>
      </c>
      <c r="D10" s="112">
        <v>0.26861000000000002</v>
      </c>
      <c r="F10" s="106" t="s">
        <v>43</v>
      </c>
      <c r="G10" s="107">
        <f>2*(ABS(G8-G9))/(G8+G9)</f>
        <v>0.63779355682430894</v>
      </c>
      <c r="H10" s="18"/>
      <c r="R10" s="18"/>
    </row>
    <row r="11" spans="1:22" ht="15" customHeight="1" thickBot="1" x14ac:dyDescent="0.3">
      <c r="C11" s="55" t="s">
        <v>24</v>
      </c>
      <c r="D11" s="113">
        <v>0.29862</v>
      </c>
      <c r="F11" s="91" t="s">
        <v>45</v>
      </c>
      <c r="G11" s="27"/>
      <c r="R11" s="18"/>
    </row>
    <row r="12" spans="1:22" ht="12.75" customHeight="1" x14ac:dyDescent="0.25">
      <c r="E12" s="2"/>
      <c r="R12" s="18"/>
    </row>
    <row r="13" spans="1:22" ht="19.5" customHeight="1" thickBot="1" x14ac:dyDescent="0.3">
      <c r="C13" s="210" t="s">
        <v>27</v>
      </c>
      <c r="D13" s="210"/>
      <c r="R13" s="18"/>
    </row>
    <row r="14" spans="1:22" ht="18" customHeight="1" x14ac:dyDescent="0.25">
      <c r="C14" s="56" t="s">
        <v>47</v>
      </c>
      <c r="D14" s="57" t="s">
        <v>52</v>
      </c>
      <c r="R14" s="18"/>
    </row>
    <row r="15" spans="1:22" ht="15" customHeight="1" x14ac:dyDescent="0.25">
      <c r="C15" s="64" t="str">
        <f>$C$8</f>
        <v>Ceršak</v>
      </c>
      <c r="D15" s="111">
        <v>0.31663999999999998</v>
      </c>
      <c r="R15" s="18"/>
    </row>
    <row r="16" spans="1:22" ht="15" customHeight="1" x14ac:dyDescent="0.25">
      <c r="C16" s="26" t="str">
        <f>$C$9</f>
        <v>Rogatec</v>
      </c>
      <c r="D16" s="112">
        <v>0.18523999999999999</v>
      </c>
      <c r="R16" s="18"/>
    </row>
    <row r="17" spans="3:21" ht="15" customHeight="1" x14ac:dyDescent="0.25">
      <c r="C17" s="26" t="str">
        <f>$C$10</f>
        <v>Šempeter pri Gorici</v>
      </c>
      <c r="D17" s="112">
        <v>0.24174900000000002</v>
      </c>
    </row>
    <row r="18" spans="3:21" ht="15" customHeight="1" thickBot="1" x14ac:dyDescent="0.3">
      <c r="C18" s="55" t="str">
        <f>$C$11</f>
        <v>Slovenija</v>
      </c>
      <c r="D18" s="113">
        <v>0.30219000000000001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11" t="s">
        <v>62</v>
      </c>
      <c r="D22" s="212"/>
      <c r="E22" s="212"/>
      <c r="F22" s="213"/>
    </row>
    <row r="23" spans="3:21" ht="16.5" customHeight="1" x14ac:dyDescent="0.25">
      <c r="C23" s="214" t="s">
        <v>9</v>
      </c>
      <c r="D23" s="215"/>
      <c r="E23" s="215" t="s">
        <v>10</v>
      </c>
      <c r="F23" s="216"/>
    </row>
    <row r="24" spans="3:21" ht="16.5" customHeight="1" x14ac:dyDescent="0.25">
      <c r="C24" s="62" t="str">
        <f>$C$8</f>
        <v>Ceršak</v>
      </c>
      <c r="D24" s="190">
        <v>52012099</v>
      </c>
      <c r="E24" s="63" t="s">
        <v>3</v>
      </c>
      <c r="F24" s="191">
        <v>0</v>
      </c>
    </row>
    <row r="25" spans="3:21" ht="16.5" customHeight="1" x14ac:dyDescent="0.25">
      <c r="C25" s="58" t="str">
        <f>$C$9</f>
        <v>Rogatec</v>
      </c>
      <c r="D25" s="192">
        <v>3466924</v>
      </c>
      <c r="E25" s="59" t="s">
        <v>4</v>
      </c>
      <c r="F25" s="191">
        <v>6207000</v>
      </c>
    </row>
    <row r="26" spans="3:21" ht="16.5" customHeight="1" x14ac:dyDescent="0.25">
      <c r="C26" s="60" t="str">
        <f>$C$10</f>
        <v>Šempeter pri Gorici</v>
      </c>
      <c r="D26" s="193">
        <v>1692726</v>
      </c>
      <c r="E26" s="61" t="s">
        <v>50</v>
      </c>
      <c r="F26" s="194">
        <v>0</v>
      </c>
    </row>
    <row r="27" spans="3:21" ht="16.5" customHeight="1" thickBot="1" x14ac:dyDescent="0.3">
      <c r="C27" s="131" t="str">
        <f>$C$11</f>
        <v>Slovenija</v>
      </c>
      <c r="D27" s="195">
        <v>0</v>
      </c>
      <c r="E27" s="132" t="s">
        <v>24</v>
      </c>
      <c r="F27" s="196">
        <v>61414974</v>
      </c>
    </row>
    <row r="28" spans="3:21" ht="12.75" customHeight="1" x14ac:dyDescent="0.25">
      <c r="K28" s="187"/>
      <c r="L28" s="187"/>
      <c r="P28" s="187"/>
      <c r="Q28" s="187"/>
      <c r="R28" s="187"/>
      <c r="S28" s="14"/>
      <c r="T28" s="187"/>
      <c r="U28" s="14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7" t="s">
        <v>0</v>
      </c>
      <c r="E31" s="128"/>
      <c r="F31" s="128"/>
      <c r="G31" s="129"/>
    </row>
    <row r="32" spans="3:21" ht="23.25" customHeight="1" thickBot="1" x14ac:dyDescent="0.3">
      <c r="C32" s="10"/>
      <c r="D32" s="150" t="s">
        <v>2</v>
      </c>
      <c r="E32" s="146"/>
      <c r="F32" s="146"/>
      <c r="G32" s="147"/>
      <c r="M32" s="217" t="s">
        <v>6</v>
      </c>
      <c r="N32" s="218"/>
      <c r="O32" s="219"/>
    </row>
    <row r="33" spans="2:27" ht="22.5" customHeight="1" x14ac:dyDescent="0.25">
      <c r="C33" s="155" t="s">
        <v>5</v>
      </c>
      <c r="D33" s="154" t="s">
        <v>3</v>
      </c>
      <c r="E33" s="148" t="s">
        <v>4</v>
      </c>
      <c r="F33" s="148" t="s">
        <v>50</v>
      </c>
      <c r="G33" s="149" t="s">
        <v>24</v>
      </c>
      <c r="M33" s="11" t="s">
        <v>46</v>
      </c>
      <c r="N33" s="28" t="s">
        <v>7</v>
      </c>
      <c r="O33" s="29" t="s">
        <v>8</v>
      </c>
    </row>
    <row r="34" spans="2:27" ht="17.25" customHeight="1" x14ac:dyDescent="0.25">
      <c r="C34" s="151" t="s">
        <v>3</v>
      </c>
      <c r="D34" s="144">
        <v>0</v>
      </c>
      <c r="E34" s="145">
        <v>61.83</v>
      </c>
      <c r="F34" s="145">
        <v>267.04000000000002</v>
      </c>
      <c r="G34" s="197">
        <v>166.72</v>
      </c>
      <c r="M34" s="51" t="str">
        <f>$C$24</f>
        <v>Ceršak</v>
      </c>
      <c r="N34" s="30">
        <f>G34</f>
        <v>166.72</v>
      </c>
      <c r="O34" s="31">
        <f>(SUMPRODUCT(D34:F34,D$48:F$48))/(SUM(D$48:F$48)-D48)</f>
        <v>61.830000033061062</v>
      </c>
    </row>
    <row r="35" spans="2:27" ht="17.25" customHeight="1" x14ac:dyDescent="0.25">
      <c r="C35" s="152" t="s">
        <v>4</v>
      </c>
      <c r="D35" s="142">
        <v>61.83</v>
      </c>
      <c r="E35" s="133">
        <v>0</v>
      </c>
      <c r="F35" s="79">
        <v>212.62</v>
      </c>
      <c r="G35" s="198">
        <v>112.29</v>
      </c>
      <c r="M35" s="52" t="str">
        <f>$C$25</f>
        <v>Rogatec</v>
      </c>
      <c r="N35" s="32">
        <f>G35</f>
        <v>112.29</v>
      </c>
      <c r="O35" s="33">
        <f>(SUMPRODUCT(D35:F35,D$48:F$48))/(SUM(D$48:F$48)-E48)</f>
        <v>137.22497750707342</v>
      </c>
    </row>
    <row r="36" spans="2:27" ht="17.25" customHeight="1" x14ac:dyDescent="0.25">
      <c r="C36" s="152" t="s">
        <v>50</v>
      </c>
      <c r="D36" s="142">
        <v>267.04000000000002</v>
      </c>
      <c r="E36" s="79">
        <v>212.62</v>
      </c>
      <c r="F36" s="133">
        <v>0</v>
      </c>
      <c r="G36" s="198">
        <v>100.32</v>
      </c>
      <c r="M36" s="52" t="str">
        <f>$C$26</f>
        <v>Šempeter pri Gorici</v>
      </c>
      <c r="N36" s="32">
        <f>G36</f>
        <v>100.32</v>
      </c>
      <c r="O36" s="33">
        <f>(SUMPRODUCT(D36:F36,D$48:F$48))/(SUM(D$48:F$48)-F48)</f>
        <v>212.62000000876751</v>
      </c>
    </row>
    <row r="37" spans="2:27" ht="17.25" customHeight="1" thickBot="1" x14ac:dyDescent="0.3">
      <c r="C37" s="153" t="s">
        <v>24</v>
      </c>
      <c r="D37" s="143">
        <v>104</v>
      </c>
      <c r="E37" s="80">
        <v>88</v>
      </c>
      <c r="F37" s="80">
        <v>293</v>
      </c>
      <c r="G37" s="199">
        <v>192</v>
      </c>
      <c r="K37" s="187"/>
      <c r="L37" s="187"/>
      <c r="M37" s="53" t="str">
        <f>$C$27</f>
        <v>Slovenija</v>
      </c>
      <c r="N37" s="34">
        <f>G37</f>
        <v>192</v>
      </c>
      <c r="O37" s="35">
        <f>(SUMPRODUCT(D37:F37,D$48:F$48))/(SUM(D$48:F$48))</f>
        <v>88.000000035604955</v>
      </c>
      <c r="Q37" s="187"/>
      <c r="R37" s="187"/>
      <c r="S37" s="14"/>
      <c r="T37" s="187"/>
      <c r="U37" s="14"/>
      <c r="V37" s="14"/>
    </row>
    <row r="38" spans="2:27" ht="14.25" customHeight="1" x14ac:dyDescent="0.25">
      <c r="K38" s="187"/>
      <c r="L38" s="187"/>
      <c r="Q38" s="187"/>
      <c r="R38" s="187"/>
      <c r="S38" s="14"/>
      <c r="T38" s="187"/>
      <c r="U38" s="14"/>
      <c r="V38" s="14"/>
    </row>
    <row r="39" spans="2:27" ht="14.25" customHeight="1" x14ac:dyDescent="0.25"/>
    <row r="40" spans="2:27" ht="14.25" customHeight="1" thickBot="1" x14ac:dyDescent="0.3">
      <c r="K40" s="187"/>
      <c r="L40" s="187"/>
      <c r="P40" s="16"/>
      <c r="Q40" s="187"/>
      <c r="R40" s="187"/>
      <c r="S40" s="187"/>
      <c r="T40" s="187"/>
      <c r="U40" s="14"/>
      <c r="V40" s="14"/>
      <c r="W40" s="14"/>
    </row>
    <row r="41" spans="2:27" ht="18.75" customHeight="1" x14ac:dyDescent="0.25">
      <c r="C41" s="10"/>
      <c r="D41" s="127" t="s">
        <v>11</v>
      </c>
      <c r="E41" s="128"/>
      <c r="F41" s="128"/>
      <c r="G41" s="129"/>
    </row>
    <row r="42" spans="2:27" ht="15" customHeight="1" thickBot="1" x14ac:dyDescent="0.3">
      <c r="C42" s="10"/>
      <c r="D42" s="150" t="s">
        <v>2</v>
      </c>
      <c r="E42" s="146"/>
      <c r="F42" s="146"/>
      <c r="G42" s="147"/>
      <c r="M42" s="200"/>
    </row>
    <row r="43" spans="2:27" s="17" customFormat="1" ht="23.25" customHeight="1" thickBot="1" x14ac:dyDescent="0.3">
      <c r="B43" s="13"/>
      <c r="C43" s="155" t="s">
        <v>5</v>
      </c>
      <c r="D43" s="154" t="str">
        <f>$C$34</f>
        <v>Ceršak</v>
      </c>
      <c r="E43" s="148" t="str">
        <f>$C$35</f>
        <v>Rogatec</v>
      </c>
      <c r="F43" s="148" t="str">
        <f>$C$36</f>
        <v>Šempeter pri Gorici</v>
      </c>
      <c r="G43" s="149" t="str">
        <f>$C$37</f>
        <v>Slovenija</v>
      </c>
      <c r="H43" s="65" t="s">
        <v>12</v>
      </c>
      <c r="J43" s="13"/>
      <c r="M43" s="201" t="s">
        <v>59</v>
      </c>
      <c r="N43" s="202" t="s">
        <v>13</v>
      </c>
      <c r="O43" s="202" t="s">
        <v>14</v>
      </c>
      <c r="P43" s="203" t="s">
        <v>15</v>
      </c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1" t="str">
        <f>$C$24</f>
        <v>Ceršak</v>
      </c>
      <c r="D44" s="144"/>
      <c r="E44" s="145"/>
      <c r="F44" s="145"/>
      <c r="G44" s="197"/>
      <c r="H44" s="138">
        <f>D24</f>
        <v>52012099</v>
      </c>
      <c r="M44" s="38">
        <f t="shared" ref="M44:N47" si="0">O44*N34</f>
        <v>7730017790.0121403</v>
      </c>
      <c r="N44" s="39">
        <f t="shared" si="0"/>
        <v>349143446.30120391</v>
      </c>
      <c r="O44" s="39">
        <f>H44-P44</f>
        <v>46365269.853719652</v>
      </c>
      <c r="P44" s="40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52" t="str">
        <f>$C$25</f>
        <v>Rogatec</v>
      </c>
      <c r="D45" s="142"/>
      <c r="E45" s="133"/>
      <c r="F45" s="79"/>
      <c r="G45" s="198"/>
      <c r="H45" s="139">
        <f>D25</f>
        <v>3466924</v>
      </c>
      <c r="M45" s="41">
        <f t="shared" si="0"/>
        <v>347035429.11198878</v>
      </c>
      <c r="N45" s="42">
        <f t="shared" si="0"/>
        <v>51650883.761192493</v>
      </c>
      <c r="O45" s="42">
        <f>H45-P45</f>
        <v>3090528.3561491561</v>
      </c>
      <c r="P45" s="43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52" t="str">
        <f>$C$26</f>
        <v>Šempeter pri Gorici</v>
      </c>
      <c r="D46" s="142"/>
      <c r="E46" s="79"/>
      <c r="F46" s="133"/>
      <c r="G46" s="198"/>
      <c r="H46" s="139">
        <f>D26</f>
        <v>1692726</v>
      </c>
      <c r="M46" s="41">
        <f t="shared" si="0"/>
        <v>151377943.06532091</v>
      </c>
      <c r="N46" s="42">
        <f t="shared" si="0"/>
        <v>39074285.549157731</v>
      </c>
      <c r="O46" s="42">
        <f>H46-P46</f>
        <v>1508950.7881311895</v>
      </c>
      <c r="P46" s="43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53" t="str">
        <f>$C$27</f>
        <v>Slovenija</v>
      </c>
      <c r="D47" s="143"/>
      <c r="E47" s="80"/>
      <c r="F47" s="80"/>
      <c r="G47" s="199"/>
      <c r="H47" s="140">
        <f>D27</f>
        <v>0</v>
      </c>
      <c r="M47" s="44">
        <f t="shared" si="0"/>
        <v>0</v>
      </c>
      <c r="N47" s="45">
        <f t="shared" si="0"/>
        <v>0</v>
      </c>
      <c r="O47" s="45">
        <f>H47-P47</f>
        <v>0</v>
      </c>
      <c r="P47" s="46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56" t="s">
        <v>12</v>
      </c>
      <c r="D48" s="158">
        <f>IF(F24=0,0.001,F24)</f>
        <v>1E-3</v>
      </c>
      <c r="E48" s="134">
        <f>IF(F25=0,0.001,F25)</f>
        <v>6207000</v>
      </c>
      <c r="F48" s="134">
        <f>IF(F26=0,0.001,F26)</f>
        <v>1E-3</v>
      </c>
      <c r="G48" s="135">
        <f>F27</f>
        <v>61414974</v>
      </c>
      <c r="H48" s="36"/>
      <c r="M48" s="37"/>
      <c r="N48" s="47" t="s">
        <v>16</v>
      </c>
      <c r="O48" s="48">
        <f>SUM(O44:O47)</f>
        <v>50964748.998000003</v>
      </c>
      <c r="P48" s="47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57" t="s">
        <v>17</v>
      </c>
      <c r="D49" s="159">
        <f>D48*D54</f>
        <v>0.12915322976558488</v>
      </c>
      <c r="E49" s="136">
        <f>E48*E54</f>
        <v>413279192.41485339</v>
      </c>
      <c r="F49" s="136">
        <f>F48*F54</f>
        <v>0.26363925510800723</v>
      </c>
      <c r="G49" s="137">
        <f>G48*G54</f>
        <v>9915655346.5315075</v>
      </c>
      <c r="H49" s="37"/>
      <c r="P49" s="104" t="s">
        <v>18</v>
      </c>
      <c r="U49" s="205"/>
      <c r="V49" s="205"/>
      <c r="W49" s="205"/>
      <c r="X49" s="20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1" t="s">
        <v>1</v>
      </c>
      <c r="E52" s="22"/>
      <c r="F52" s="22"/>
      <c r="G52" s="23"/>
    </row>
    <row r="53" spans="3:27" ht="23.25" customHeight="1" x14ac:dyDescent="0.25">
      <c r="D53" s="108" t="str">
        <f>$C$34</f>
        <v>Ceršak</v>
      </c>
      <c r="E53" s="109" t="str">
        <f>$C$35</f>
        <v>Rogatec</v>
      </c>
      <c r="F53" s="109" t="str">
        <f>$C$36</f>
        <v>Šempeter pri Gorici</v>
      </c>
      <c r="G53" s="110" t="str">
        <f>$C$37</f>
        <v>Slovenija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5"/>
      <c r="D57" s="160"/>
      <c r="E57" s="164" t="s">
        <v>21</v>
      </c>
      <c r="F57" s="165"/>
      <c r="G57" s="165"/>
      <c r="H57" s="166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06" t="s">
        <v>60</v>
      </c>
      <c r="D58" s="207"/>
      <c r="E58" s="167" t="str">
        <f>$C$34</f>
        <v>Ceršak</v>
      </c>
      <c r="F58" s="168" t="str">
        <f>$C$35</f>
        <v>Rogatec</v>
      </c>
      <c r="G58" s="168" t="str">
        <f>$C$36</f>
        <v>Šempeter pri Gorici</v>
      </c>
      <c r="H58" s="169" t="str">
        <f>$C$37</f>
        <v>Slovenija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08"/>
      <c r="D59" s="209"/>
      <c r="E59" s="184">
        <f>D15</f>
        <v>0.31663999999999998</v>
      </c>
      <c r="F59" s="185">
        <f>D16</f>
        <v>0.18523999999999999</v>
      </c>
      <c r="G59" s="185">
        <f>D17</f>
        <v>0.24174900000000002</v>
      </c>
      <c r="H59" s="186">
        <f>D18</f>
        <v>0.30219000000000001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1" t="str">
        <f>$C$24</f>
        <v>Ceršak</v>
      </c>
      <c r="D60" s="181">
        <f>D8</f>
        <v>0.35182000000000002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62" t="str">
        <f>$C$25</f>
        <v>Rogatec</v>
      </c>
      <c r="D61" s="182">
        <f>D9</f>
        <v>0.27543000000000001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62" t="str">
        <f>$C$26</f>
        <v>Šempeter pri Gorici</v>
      </c>
      <c r="D62" s="182">
        <f>D10</f>
        <v>0.26861000000000002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63" t="str">
        <f>$C$27</f>
        <v>Slovenija</v>
      </c>
      <c r="D63" s="183">
        <f>D11</f>
        <v>0.29862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4"/>
      <c r="H64" s="24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20</v>
      </c>
      <c r="D66" s="99"/>
      <c r="E66" s="100">
        <f>SUMPRODUCT(H44:H47,D60:D63)+SUMPRODUCT(D48:G48,E59:H59)</f>
        <v>39417250.351978391</v>
      </c>
      <c r="G66" s="204"/>
      <c r="N66" s="19"/>
      <c r="U66" s="2"/>
      <c r="V66" s="2"/>
      <c r="Z66" s="2"/>
      <c r="AA66" s="2"/>
    </row>
    <row r="67" spans="3:27" ht="15.75" customHeight="1" x14ac:dyDescent="0.25">
      <c r="C67" s="92" t="s">
        <v>22</v>
      </c>
      <c r="D67" s="93"/>
      <c r="E67" s="101">
        <f>E70/E66</f>
        <v>0.49999618193486733</v>
      </c>
      <c r="G67" s="204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23</v>
      </c>
      <c r="D68" s="95"/>
      <c r="E68" s="102">
        <f>1-E67</f>
        <v>0.50000381806513272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25</v>
      </c>
      <c r="D70" s="87"/>
      <c r="E70" s="81">
        <f>SUMPRODUCT(H44:H47,D60:D63)</f>
        <v>19708474.67836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0" t="s">
        <v>26</v>
      </c>
      <c r="D71" s="89"/>
      <c r="E71" s="82">
        <f>SUMPRODUCT(D48:F48,E59:G59)+G48*H59</f>
        <v>19708775.673618387</v>
      </c>
      <c r="F71" s="12"/>
      <c r="G71" s="14"/>
      <c r="K71" s="18"/>
      <c r="L71" s="18"/>
      <c r="R71" s="18"/>
      <c r="S71" s="18"/>
      <c r="T71" s="18"/>
      <c r="U71" s="6"/>
      <c r="V71" s="2"/>
      <c r="Z71" s="2"/>
      <c r="AA71" s="2"/>
    </row>
    <row r="72" spans="3:27" ht="15.75" customHeight="1" thickBot="1" x14ac:dyDescent="0.3">
      <c r="G72" s="14"/>
      <c r="K72" s="18"/>
      <c r="L72" s="18"/>
      <c r="R72" s="18"/>
      <c r="S72" s="18"/>
      <c r="T72" s="18"/>
      <c r="U72" s="6"/>
      <c r="V72" s="2"/>
      <c r="Z72" s="2"/>
      <c r="AA72" s="2"/>
    </row>
    <row r="73" spans="3:27" ht="15.75" customHeight="1" x14ac:dyDescent="0.25">
      <c r="C73" s="86" t="s">
        <v>28</v>
      </c>
      <c r="D73" s="87"/>
      <c r="E73" s="81">
        <f>E70-E74</f>
        <v>17568772.736269731</v>
      </c>
      <c r="G73" s="103" t="s">
        <v>29</v>
      </c>
      <c r="U73" s="7"/>
      <c r="V73" s="2"/>
      <c r="Z73" s="2"/>
      <c r="AA73" s="2"/>
    </row>
    <row r="74" spans="3:27" ht="15.75" customHeight="1" x14ac:dyDescent="0.25">
      <c r="C74" s="49" t="s">
        <v>30</v>
      </c>
      <c r="D74" s="88"/>
      <c r="E74" s="83">
        <f>SUMPRODUCT(D60:D63,P44:P47)</f>
        <v>2139701.9420902706</v>
      </c>
      <c r="G74" s="103" t="s">
        <v>31</v>
      </c>
      <c r="U74" s="2"/>
      <c r="V74" s="2"/>
      <c r="Z74" s="2"/>
      <c r="AA74" s="2"/>
    </row>
    <row r="75" spans="3:27" ht="15.75" customHeight="1" x14ac:dyDescent="0.25">
      <c r="C75" s="49" t="s">
        <v>32</v>
      </c>
      <c r="D75" s="88"/>
      <c r="E75" s="84">
        <f>SUMPRODUCT(G48,H59)</f>
        <v>18558990.99306</v>
      </c>
      <c r="G75" s="2"/>
      <c r="U75" s="2"/>
      <c r="V75" s="2"/>
      <c r="Z75" s="2"/>
      <c r="AA75" s="2"/>
    </row>
    <row r="76" spans="3:27" ht="15.75" customHeight="1" x14ac:dyDescent="0.25">
      <c r="C76" s="49" t="s">
        <v>33</v>
      </c>
      <c r="D76" s="88"/>
      <c r="E76" s="84">
        <f>SUMPRODUCT(D48:F48,E59:G59)</f>
        <v>1149784.6805583888</v>
      </c>
      <c r="G76" s="187"/>
      <c r="U76" s="7"/>
      <c r="V76" s="2"/>
      <c r="Z76" s="2"/>
      <c r="AA76" s="2"/>
    </row>
    <row r="77" spans="3:27" ht="15.75" customHeight="1" x14ac:dyDescent="0.25">
      <c r="C77" s="92" t="s">
        <v>34</v>
      </c>
      <c r="D77" s="93"/>
      <c r="E77" s="96">
        <f>E73+E75</f>
        <v>36127763.729329735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35</v>
      </c>
      <c r="D78" s="95"/>
      <c r="E78" s="97">
        <f>E74+E76</f>
        <v>3289486.6226486592</v>
      </c>
      <c r="F78" s="12"/>
      <c r="G78" s="2"/>
      <c r="J78" s="2"/>
      <c r="M78" s="20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5"/>
      <c r="J79" s="2"/>
      <c r="M79" s="187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36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49" t="s">
        <v>37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38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49" t="s">
        <v>40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49" t="s">
        <v>42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44</v>
      </c>
      <c r="D85" s="95"/>
      <c r="E85" s="97">
        <f>SUM(E83:E84)</f>
        <v>853147808.41920006</v>
      </c>
    </row>
    <row r="86" spans="3:27" ht="15.75" customHeight="1" x14ac:dyDescent="0.25">
      <c r="I86" s="14"/>
    </row>
  </sheetData>
  <sheetProtection password="F718" sheet="1" objects="1" scenarios="1"/>
  <mergeCells count="8">
    <mergeCell ref="U49:X49"/>
    <mergeCell ref="C58:D59"/>
    <mergeCell ref="C6:D6"/>
    <mergeCell ref="C13:D13"/>
    <mergeCell ref="C22:F22"/>
    <mergeCell ref="C23:D23"/>
    <mergeCell ref="E23:F23"/>
    <mergeCell ref="M32:O32"/>
  </mergeCells>
  <printOptions horizontalCentered="1"/>
  <pageMargins left="0.70866141732283472" right="0.39370078740157483" top="1.3779527559055118" bottom="0.59055118110236227" header="0.59055118110236227" footer="0.27559055118110237"/>
  <pageSetup paperSize="8" scale="69" orientation="landscape" r:id="rId1"/>
  <headerFooter scaleWithDoc="0">
    <oddHeader>&amp;L&amp;"Century Gothic,Navadno"&amp;7&amp;G&amp;R&amp;"Century Gothic,Navadno"&amp;7Primerjalni indeksi porazdelitve stroškov zmogljivosti (CAA)</oddHeader>
    <oddFooter>&amp;L&amp;"Century Gothic,Navadno"&amp;6Datoteka: &amp;F
Datum tiskanja: &amp;D&amp;R&amp;"Century Gothic,Navadno"&amp;6&amp;A - &amp;P / &amp;N</oddFooter>
  </headerFooter>
  <rowBreaks count="2" manualBreakCount="2">
    <brk id="56" max="15" man="1"/>
    <brk id="85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80E1-F15B-489E-B089-084EB00DEA2A}">
  <sheetPr codeName="List3">
    <tabColor theme="8" tint="-0.249977111117893"/>
  </sheetPr>
  <dimension ref="A1:AA86"/>
  <sheetViews>
    <sheetView showGridLines="0" showRowColHeaders="0" zoomScale="85" zoomScaleNormal="85" workbookViewId="0">
      <selection activeCell="C22" sqref="C22:F22"/>
    </sheetView>
  </sheetViews>
  <sheetFormatPr defaultColWidth="17" defaultRowHeight="12.75" x14ac:dyDescent="0.25"/>
  <cols>
    <col min="1" max="1" width="4.7109375" style="13" customWidth="1"/>
    <col min="2" max="2" width="6.85546875" style="13" customWidth="1"/>
    <col min="3" max="3" width="25.7109375" style="13" customWidth="1"/>
    <col min="4" max="7" width="22" style="13" customWidth="1"/>
    <col min="8" max="9" width="21.7109375" style="13" customWidth="1"/>
    <col min="10" max="12" width="8" style="13" customWidth="1"/>
    <col min="13" max="13" width="28" style="13" customWidth="1"/>
    <col min="14" max="16" width="20.7109375" style="13" customWidth="1"/>
    <col min="17" max="17" width="8" style="13" customWidth="1"/>
    <col min="18" max="18" width="18.42578125" style="13" bestFit="1" customWidth="1"/>
    <col min="19" max="19" width="8.7109375" style="13" customWidth="1"/>
    <col min="20" max="20" width="8" style="13" customWidth="1"/>
    <col min="21" max="21" width="8.7109375" style="13" customWidth="1"/>
    <col min="22" max="16384" width="17" style="13"/>
  </cols>
  <sheetData>
    <row r="1" spans="1:22" x14ac:dyDescent="0.25">
      <c r="A1" s="188"/>
    </row>
    <row r="2" spans="1:22" ht="34.5" customHeight="1" x14ac:dyDescent="0.25">
      <c r="A2" s="105"/>
      <c r="B2" s="105"/>
      <c r="C2" s="177" t="s">
        <v>57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2" ht="12.75" customHeight="1" x14ac:dyDescent="0.25"/>
    <row r="4" spans="1:22" ht="14.25" customHeight="1" x14ac:dyDescent="0.25">
      <c r="C4" s="130" t="s">
        <v>49</v>
      </c>
      <c r="D4" s="170" t="s">
        <v>63</v>
      </c>
      <c r="K4" s="187"/>
      <c r="L4" s="187"/>
      <c r="P4" s="187"/>
      <c r="Q4" s="187"/>
      <c r="R4" s="187"/>
      <c r="S4" s="14"/>
      <c r="T4" s="187"/>
      <c r="U4" s="14"/>
      <c r="V4" s="14"/>
    </row>
    <row r="5" spans="1:22" ht="14.25" customHeight="1" x14ac:dyDescent="0.25"/>
    <row r="6" spans="1:22" ht="19.5" customHeight="1" thickBot="1" x14ac:dyDescent="0.3">
      <c r="C6" s="210" t="s">
        <v>19</v>
      </c>
      <c r="D6" s="210"/>
    </row>
    <row r="7" spans="1:22" ht="18" customHeight="1" x14ac:dyDescent="0.25">
      <c r="C7" s="56" t="s">
        <v>46</v>
      </c>
      <c r="D7" s="57" t="s">
        <v>52</v>
      </c>
      <c r="F7" s="171"/>
      <c r="G7" s="172" t="s">
        <v>53</v>
      </c>
    </row>
    <row r="8" spans="1:22" ht="15" customHeight="1" x14ac:dyDescent="0.25">
      <c r="C8" s="64" t="s">
        <v>3</v>
      </c>
      <c r="D8" s="111">
        <v>0.11258</v>
      </c>
      <c r="F8" s="90" t="s">
        <v>39</v>
      </c>
      <c r="G8" s="54">
        <f>E77/E82</f>
        <v>2.0282668709892997E-3</v>
      </c>
    </row>
    <row r="9" spans="1:22" ht="15" customHeight="1" x14ac:dyDescent="0.25">
      <c r="C9" s="26" t="s">
        <v>4</v>
      </c>
      <c r="D9" s="112">
        <v>8.8139999999999996E-2</v>
      </c>
      <c r="F9" s="90" t="s">
        <v>41</v>
      </c>
      <c r="G9" s="54">
        <f>E78/E85</f>
        <v>3.0667270795947258E-3</v>
      </c>
      <c r="R9" s="18"/>
    </row>
    <row r="10" spans="1:22" ht="15" customHeight="1" x14ac:dyDescent="0.25">
      <c r="C10" s="26" t="s">
        <v>50</v>
      </c>
      <c r="D10" s="112">
        <v>8.5949999999999999E-2</v>
      </c>
      <c r="F10" s="106" t="s">
        <v>43</v>
      </c>
      <c r="G10" s="107">
        <f>2*(ABS(G8-G9))/(G8+G9)</f>
        <v>0.40763942751546944</v>
      </c>
      <c r="H10" s="18"/>
      <c r="R10" s="18"/>
    </row>
    <row r="11" spans="1:22" ht="15" customHeight="1" thickBot="1" x14ac:dyDescent="0.3">
      <c r="C11" s="55" t="s">
        <v>24</v>
      </c>
      <c r="D11" s="113">
        <v>9.5560000000000006E-2</v>
      </c>
      <c r="F11" s="91" t="s">
        <v>45</v>
      </c>
      <c r="G11" s="27"/>
      <c r="R11" s="18"/>
    </row>
    <row r="12" spans="1:22" ht="12.75" customHeight="1" x14ac:dyDescent="0.25">
      <c r="E12" s="2"/>
      <c r="R12" s="18"/>
    </row>
    <row r="13" spans="1:22" ht="19.5" customHeight="1" thickBot="1" x14ac:dyDescent="0.3">
      <c r="C13" s="210" t="s">
        <v>27</v>
      </c>
      <c r="D13" s="210"/>
      <c r="R13" s="18"/>
    </row>
    <row r="14" spans="1:22" ht="18" customHeight="1" x14ac:dyDescent="0.25">
      <c r="C14" s="56" t="s">
        <v>47</v>
      </c>
      <c r="D14" s="57" t="s">
        <v>52</v>
      </c>
      <c r="R14" s="18"/>
    </row>
    <row r="15" spans="1:22" ht="15" customHeight="1" x14ac:dyDescent="0.25">
      <c r="C15" s="64" t="str">
        <f>$C$8</f>
        <v>Ceršak</v>
      </c>
      <c r="D15" s="111">
        <v>0.10131999999999999</v>
      </c>
      <c r="R15" s="18"/>
    </row>
    <row r="16" spans="1:22" ht="15" customHeight="1" x14ac:dyDescent="0.25">
      <c r="C16" s="26" t="str">
        <f>$C$9</f>
        <v>Rogatec</v>
      </c>
      <c r="D16" s="112">
        <v>0.31120999999999999</v>
      </c>
      <c r="R16" s="18"/>
    </row>
    <row r="17" spans="3:21" ht="15" customHeight="1" x14ac:dyDescent="0.25">
      <c r="C17" s="26" t="str">
        <f>$C$10</f>
        <v>Šempeter pri Gorici</v>
      </c>
      <c r="D17" s="112">
        <v>7.7355000000000007E-2</v>
      </c>
    </row>
    <row r="18" spans="3:21" ht="15" customHeight="1" thickBot="1" x14ac:dyDescent="0.3">
      <c r="C18" s="55" t="str">
        <f>$C$11</f>
        <v>Slovenija</v>
      </c>
      <c r="D18" s="113">
        <v>0.50768000000000002</v>
      </c>
    </row>
    <row r="19" spans="3:21" ht="12.75" customHeight="1" x14ac:dyDescent="0.25"/>
    <row r="20" spans="3:21" ht="12.75" customHeight="1" x14ac:dyDescent="0.25"/>
    <row r="21" spans="3:21" ht="12.75" customHeight="1" thickBot="1" x14ac:dyDescent="0.3"/>
    <row r="22" spans="3:21" ht="18" customHeight="1" x14ac:dyDescent="0.25">
      <c r="C22" s="211" t="s">
        <v>62</v>
      </c>
      <c r="D22" s="212"/>
      <c r="E22" s="212"/>
      <c r="F22" s="213"/>
    </row>
    <row r="23" spans="3:21" ht="16.5" customHeight="1" x14ac:dyDescent="0.25">
      <c r="C23" s="214" t="s">
        <v>9</v>
      </c>
      <c r="D23" s="215"/>
      <c r="E23" s="215" t="s">
        <v>10</v>
      </c>
      <c r="F23" s="216"/>
    </row>
    <row r="24" spans="3:21" ht="16.5" customHeight="1" x14ac:dyDescent="0.25">
      <c r="C24" s="62" t="str">
        <f>$C$8</f>
        <v>Ceršak</v>
      </c>
      <c r="D24" s="190">
        <v>52012099</v>
      </c>
      <c r="E24" s="63" t="s">
        <v>3</v>
      </c>
      <c r="F24" s="191">
        <v>0</v>
      </c>
    </row>
    <row r="25" spans="3:21" ht="16.5" customHeight="1" x14ac:dyDescent="0.25">
      <c r="C25" s="58" t="str">
        <f>$C$9</f>
        <v>Rogatec</v>
      </c>
      <c r="D25" s="192">
        <v>3466924</v>
      </c>
      <c r="E25" s="59" t="s">
        <v>4</v>
      </c>
      <c r="F25" s="191">
        <v>6207000</v>
      </c>
    </row>
    <row r="26" spans="3:21" ht="16.5" customHeight="1" x14ac:dyDescent="0.25">
      <c r="C26" s="60" t="str">
        <f>$C$10</f>
        <v>Šempeter pri Gorici</v>
      </c>
      <c r="D26" s="193">
        <v>1692726</v>
      </c>
      <c r="E26" s="61" t="s">
        <v>50</v>
      </c>
      <c r="F26" s="194">
        <v>0</v>
      </c>
    </row>
    <row r="27" spans="3:21" ht="16.5" customHeight="1" thickBot="1" x14ac:dyDescent="0.3">
      <c r="C27" s="131" t="str">
        <f>$C$11</f>
        <v>Slovenija</v>
      </c>
      <c r="D27" s="195">
        <v>0</v>
      </c>
      <c r="E27" s="132" t="s">
        <v>24</v>
      </c>
      <c r="F27" s="196">
        <v>61414974</v>
      </c>
    </row>
    <row r="28" spans="3:21" ht="12.75" customHeight="1" x14ac:dyDescent="0.25">
      <c r="K28" s="187"/>
      <c r="L28" s="187"/>
      <c r="P28" s="187"/>
      <c r="Q28" s="187"/>
      <c r="R28" s="187"/>
      <c r="S28" s="14"/>
      <c r="T28" s="187"/>
      <c r="U28" s="14"/>
    </row>
    <row r="29" spans="3:21" ht="12.75" customHeight="1" x14ac:dyDescent="0.25"/>
    <row r="30" spans="3:21" ht="12.75" customHeight="1" thickBot="1" x14ac:dyDescent="0.3"/>
    <row r="31" spans="3:21" ht="19.5" customHeight="1" thickBot="1" x14ac:dyDescent="0.3">
      <c r="C31" s="10"/>
      <c r="D31" s="127" t="s">
        <v>0</v>
      </c>
      <c r="E31" s="128"/>
      <c r="F31" s="128"/>
      <c r="G31" s="129"/>
    </row>
    <row r="32" spans="3:21" ht="23.25" customHeight="1" thickBot="1" x14ac:dyDescent="0.3">
      <c r="C32" s="10"/>
      <c r="D32" s="150" t="s">
        <v>2</v>
      </c>
      <c r="E32" s="146"/>
      <c r="F32" s="146"/>
      <c r="G32" s="147"/>
      <c r="M32" s="217" t="s">
        <v>6</v>
      </c>
      <c r="N32" s="218"/>
      <c r="O32" s="219"/>
    </row>
    <row r="33" spans="2:27" ht="22.5" customHeight="1" x14ac:dyDescent="0.25">
      <c r="C33" s="155" t="s">
        <v>5</v>
      </c>
      <c r="D33" s="154" t="s">
        <v>3</v>
      </c>
      <c r="E33" s="148" t="s">
        <v>4</v>
      </c>
      <c r="F33" s="148" t="s">
        <v>50</v>
      </c>
      <c r="G33" s="149" t="s">
        <v>24</v>
      </c>
      <c r="M33" s="11" t="s">
        <v>46</v>
      </c>
      <c r="N33" s="28" t="s">
        <v>7</v>
      </c>
      <c r="O33" s="29" t="s">
        <v>8</v>
      </c>
    </row>
    <row r="34" spans="2:27" ht="17.25" customHeight="1" x14ac:dyDescent="0.25">
      <c r="C34" s="151" t="s">
        <v>3</v>
      </c>
      <c r="D34" s="144">
        <v>0</v>
      </c>
      <c r="E34" s="145">
        <v>61.83</v>
      </c>
      <c r="F34" s="145">
        <v>267.04000000000002</v>
      </c>
      <c r="G34" s="197">
        <v>166.72</v>
      </c>
      <c r="M34" s="51" t="str">
        <f>$C$24</f>
        <v>Ceršak</v>
      </c>
      <c r="N34" s="30">
        <f>G34</f>
        <v>166.72</v>
      </c>
      <c r="O34" s="31">
        <f>(SUMPRODUCT(D34:F34,D$48:F$48))/(SUM(D$48:F$48)-D48)</f>
        <v>61.830000033061062</v>
      </c>
    </row>
    <row r="35" spans="2:27" ht="17.25" customHeight="1" x14ac:dyDescent="0.25">
      <c r="C35" s="152" t="s">
        <v>4</v>
      </c>
      <c r="D35" s="142">
        <v>61.83</v>
      </c>
      <c r="E35" s="133">
        <v>0</v>
      </c>
      <c r="F35" s="79">
        <v>212.62</v>
      </c>
      <c r="G35" s="198">
        <v>112.29</v>
      </c>
      <c r="M35" s="52" t="str">
        <f>$C$25</f>
        <v>Rogatec</v>
      </c>
      <c r="N35" s="32">
        <f>G35</f>
        <v>112.29</v>
      </c>
      <c r="O35" s="33">
        <f>(SUMPRODUCT(D35:F35,D$48:F$48))/(SUM(D$48:F$48)-E48)</f>
        <v>137.22497750707342</v>
      </c>
    </row>
    <row r="36" spans="2:27" ht="17.25" customHeight="1" x14ac:dyDescent="0.25">
      <c r="C36" s="152" t="s">
        <v>50</v>
      </c>
      <c r="D36" s="142">
        <v>267.04000000000002</v>
      </c>
      <c r="E36" s="79">
        <v>212.62</v>
      </c>
      <c r="F36" s="133">
        <v>0</v>
      </c>
      <c r="G36" s="198">
        <v>100.32</v>
      </c>
      <c r="M36" s="52" t="str">
        <f>$C$26</f>
        <v>Šempeter pri Gorici</v>
      </c>
      <c r="N36" s="32">
        <f>G36</f>
        <v>100.32</v>
      </c>
      <c r="O36" s="33">
        <f>(SUMPRODUCT(D36:F36,D$48:F$48))/(SUM(D$48:F$48)-F48)</f>
        <v>212.62000000876751</v>
      </c>
    </row>
    <row r="37" spans="2:27" ht="17.25" customHeight="1" thickBot="1" x14ac:dyDescent="0.3">
      <c r="C37" s="153" t="s">
        <v>24</v>
      </c>
      <c r="D37" s="143">
        <v>104</v>
      </c>
      <c r="E37" s="80">
        <v>88</v>
      </c>
      <c r="F37" s="80">
        <v>293</v>
      </c>
      <c r="G37" s="199">
        <v>192</v>
      </c>
      <c r="K37" s="187"/>
      <c r="L37" s="187"/>
      <c r="M37" s="53" t="str">
        <f>$C$27</f>
        <v>Slovenija</v>
      </c>
      <c r="N37" s="34">
        <f>G37</f>
        <v>192</v>
      </c>
      <c r="O37" s="35">
        <f>(SUMPRODUCT(D37:F37,D$48:F$48))/(SUM(D$48:F$48))</f>
        <v>88.000000035604955</v>
      </c>
      <c r="Q37" s="187"/>
      <c r="R37" s="187"/>
      <c r="S37" s="14"/>
      <c r="T37" s="187"/>
      <c r="U37" s="14"/>
      <c r="V37" s="14"/>
    </row>
    <row r="38" spans="2:27" ht="14.25" customHeight="1" x14ac:dyDescent="0.25">
      <c r="K38" s="187"/>
      <c r="L38" s="187"/>
      <c r="Q38" s="187"/>
      <c r="R38" s="187"/>
      <c r="S38" s="14"/>
      <c r="T38" s="187"/>
      <c r="U38" s="14"/>
      <c r="V38" s="14"/>
    </row>
    <row r="39" spans="2:27" ht="14.25" customHeight="1" x14ac:dyDescent="0.25"/>
    <row r="40" spans="2:27" ht="14.25" customHeight="1" thickBot="1" x14ac:dyDescent="0.3">
      <c r="K40" s="187"/>
      <c r="L40" s="187"/>
      <c r="P40" s="16"/>
      <c r="Q40" s="187"/>
      <c r="R40" s="187"/>
      <c r="S40" s="187"/>
      <c r="T40" s="187"/>
      <c r="U40" s="14"/>
      <c r="V40" s="14"/>
      <c r="W40" s="14"/>
    </row>
    <row r="41" spans="2:27" ht="18.75" customHeight="1" x14ac:dyDescent="0.25">
      <c r="C41" s="10"/>
      <c r="D41" s="127" t="s">
        <v>11</v>
      </c>
      <c r="E41" s="128"/>
      <c r="F41" s="128"/>
      <c r="G41" s="129"/>
    </row>
    <row r="42" spans="2:27" ht="15" customHeight="1" thickBot="1" x14ac:dyDescent="0.3">
      <c r="C42" s="10"/>
      <c r="D42" s="150" t="s">
        <v>2</v>
      </c>
      <c r="E42" s="146"/>
      <c r="F42" s="146"/>
      <c r="G42" s="147"/>
      <c r="M42" s="200"/>
    </row>
    <row r="43" spans="2:27" s="17" customFormat="1" ht="23.25" customHeight="1" thickBot="1" x14ac:dyDescent="0.3">
      <c r="B43" s="13"/>
      <c r="C43" s="155" t="s">
        <v>5</v>
      </c>
      <c r="D43" s="154" t="str">
        <f>$C$34</f>
        <v>Ceršak</v>
      </c>
      <c r="E43" s="148" t="str">
        <f>$C$35</f>
        <v>Rogatec</v>
      </c>
      <c r="F43" s="148" t="str">
        <f>$C$36</f>
        <v>Šempeter pri Gorici</v>
      </c>
      <c r="G43" s="149" t="str">
        <f>$C$37</f>
        <v>Slovenija</v>
      </c>
      <c r="H43" s="65" t="s">
        <v>12</v>
      </c>
      <c r="J43" s="13"/>
      <c r="M43" s="201" t="s">
        <v>59</v>
      </c>
      <c r="N43" s="202" t="s">
        <v>13</v>
      </c>
      <c r="O43" s="202" t="s">
        <v>14</v>
      </c>
      <c r="P43" s="203" t="s">
        <v>15</v>
      </c>
      <c r="U43" s="1"/>
      <c r="V43" s="1"/>
      <c r="W43" s="1"/>
      <c r="X43" s="1"/>
      <c r="Y43" s="1"/>
      <c r="Z43" s="1"/>
      <c r="AA43" s="1"/>
    </row>
    <row r="44" spans="2:27" ht="18" customHeight="1" x14ac:dyDescent="0.25">
      <c r="C44" s="151" t="str">
        <f>$C$24</f>
        <v>Ceršak</v>
      </c>
      <c r="D44" s="144"/>
      <c r="E44" s="145"/>
      <c r="F44" s="145"/>
      <c r="G44" s="197"/>
      <c r="H44" s="138">
        <f>D24</f>
        <v>52012099</v>
      </c>
      <c r="M44" s="38">
        <f t="shared" ref="M44:N47" si="0">O44*N34</f>
        <v>7730017790.0121403</v>
      </c>
      <c r="N44" s="39">
        <f t="shared" si="0"/>
        <v>349143446.30120391</v>
      </c>
      <c r="O44" s="39">
        <f>H44-P44</f>
        <v>46365269.853719652</v>
      </c>
      <c r="P44" s="40">
        <f>H44/SUM($H$44:$H$47)*SUM($D$48:$F$48)</f>
        <v>5646829.1462803455</v>
      </c>
      <c r="U44" s="2"/>
      <c r="V44" s="3"/>
      <c r="W44" s="3"/>
      <c r="X44" s="4"/>
      <c r="Y44" s="2"/>
      <c r="Z44" s="2"/>
      <c r="AA44" s="2"/>
    </row>
    <row r="45" spans="2:27" ht="18" customHeight="1" x14ac:dyDescent="0.25">
      <c r="C45" s="152" t="str">
        <f>$C$25</f>
        <v>Rogatec</v>
      </c>
      <c r="D45" s="142"/>
      <c r="E45" s="133"/>
      <c r="F45" s="79"/>
      <c r="G45" s="198"/>
      <c r="H45" s="139">
        <f>D25</f>
        <v>3466924</v>
      </c>
      <c r="M45" s="41">
        <f t="shared" si="0"/>
        <v>347035429.11198878</v>
      </c>
      <c r="N45" s="42">
        <f t="shared" si="0"/>
        <v>51650883.761192493</v>
      </c>
      <c r="O45" s="42">
        <f>H45-P45</f>
        <v>3090528.3561491561</v>
      </c>
      <c r="P45" s="43">
        <f>H45/SUM($H$44:$H$47)*SUM($D$48:$F$48)</f>
        <v>376395.64385084406</v>
      </c>
      <c r="U45" s="2"/>
      <c r="V45" s="3"/>
      <c r="W45" s="3"/>
      <c r="X45" s="4"/>
      <c r="Y45" s="2"/>
      <c r="Z45" s="2"/>
      <c r="AA45" s="2"/>
    </row>
    <row r="46" spans="2:27" ht="18" customHeight="1" x14ac:dyDescent="0.25">
      <c r="C46" s="152" t="str">
        <f>$C$26</f>
        <v>Šempeter pri Gorici</v>
      </c>
      <c r="D46" s="142"/>
      <c r="E46" s="79"/>
      <c r="F46" s="133"/>
      <c r="G46" s="198"/>
      <c r="H46" s="139">
        <f>D26</f>
        <v>1692726</v>
      </c>
      <c r="M46" s="41">
        <f t="shared" si="0"/>
        <v>151377943.06532091</v>
      </c>
      <c r="N46" s="42">
        <f t="shared" si="0"/>
        <v>39074285.549157731</v>
      </c>
      <c r="O46" s="42">
        <f>H46-P46</f>
        <v>1508950.7881311895</v>
      </c>
      <c r="P46" s="43">
        <f>H46/SUM($H$44:$H$47)*SUM($D$48:$F$48)</f>
        <v>183775.21186881047</v>
      </c>
      <c r="U46" s="2"/>
      <c r="V46" s="3"/>
      <c r="W46" s="3"/>
      <c r="X46" s="4"/>
      <c r="Y46" s="2"/>
      <c r="Z46" s="2"/>
      <c r="AA46" s="2"/>
    </row>
    <row r="47" spans="2:27" ht="18" customHeight="1" thickBot="1" x14ac:dyDescent="0.3">
      <c r="C47" s="153" t="str">
        <f>$C$27</f>
        <v>Slovenija</v>
      </c>
      <c r="D47" s="143"/>
      <c r="E47" s="80"/>
      <c r="F47" s="80"/>
      <c r="G47" s="199"/>
      <c r="H47" s="140">
        <f>D27</f>
        <v>0</v>
      </c>
      <c r="M47" s="44">
        <f t="shared" si="0"/>
        <v>0</v>
      </c>
      <c r="N47" s="45">
        <f t="shared" si="0"/>
        <v>0</v>
      </c>
      <c r="O47" s="45">
        <f>H47-P47</f>
        <v>0</v>
      </c>
      <c r="P47" s="46">
        <f>H47/SUM($H$44:$H$47)*SUM($D$48:$F$48)</f>
        <v>0</v>
      </c>
      <c r="U47" s="2"/>
      <c r="V47" s="3"/>
      <c r="W47" s="3"/>
      <c r="X47" s="4"/>
      <c r="Y47" s="2"/>
      <c r="Z47" s="2"/>
      <c r="AA47" s="2"/>
    </row>
    <row r="48" spans="2:27" ht="18" customHeight="1" x14ac:dyDescent="0.25">
      <c r="C48" s="156" t="s">
        <v>12</v>
      </c>
      <c r="D48" s="158">
        <f>IF(F24=0,0.001,F24)</f>
        <v>1E-3</v>
      </c>
      <c r="E48" s="134">
        <f>IF(F25=0,0.001,F25)</f>
        <v>6207000</v>
      </c>
      <c r="F48" s="134">
        <f>IF(F26=0,0.001,F26)</f>
        <v>1E-3</v>
      </c>
      <c r="G48" s="135">
        <f>F27</f>
        <v>61414974</v>
      </c>
      <c r="H48" s="36"/>
      <c r="M48" s="37"/>
      <c r="N48" s="47" t="s">
        <v>16</v>
      </c>
      <c r="O48" s="48">
        <f>SUM(O44:O47)</f>
        <v>50964748.998000003</v>
      </c>
      <c r="P48" s="47">
        <f>SUM(P44:P47)</f>
        <v>6207000.0020000003</v>
      </c>
      <c r="U48" s="2"/>
      <c r="V48" s="2"/>
      <c r="W48" s="2"/>
      <c r="X48" s="2"/>
      <c r="Y48" s="2"/>
      <c r="Z48" s="2"/>
      <c r="AA48" s="2"/>
    </row>
    <row r="49" spans="3:27" ht="18" customHeight="1" thickBot="1" x14ac:dyDescent="0.3">
      <c r="C49" s="157" t="s">
        <v>17</v>
      </c>
      <c r="D49" s="159">
        <f>D48*D54</f>
        <v>0.12915322976558488</v>
      </c>
      <c r="E49" s="136">
        <f>E48*E54</f>
        <v>413279192.41485339</v>
      </c>
      <c r="F49" s="136">
        <f>F48*F54</f>
        <v>0.26363925510800723</v>
      </c>
      <c r="G49" s="137">
        <f>G48*G54</f>
        <v>9915655346.5315075</v>
      </c>
      <c r="H49" s="37"/>
      <c r="P49" s="104" t="s">
        <v>18</v>
      </c>
      <c r="U49" s="205"/>
      <c r="V49" s="205"/>
      <c r="W49" s="205"/>
      <c r="X49" s="205"/>
      <c r="Y49" s="2"/>
      <c r="Z49" s="2"/>
      <c r="AA49" s="2"/>
    </row>
    <row r="50" spans="3:27" x14ac:dyDescent="0.25">
      <c r="U50" s="2"/>
      <c r="V50" s="2"/>
      <c r="W50" s="2"/>
      <c r="X50" s="2"/>
      <c r="Y50" s="2"/>
      <c r="Z50" s="2"/>
      <c r="AA50" s="2"/>
    </row>
    <row r="51" spans="3:27" ht="13.5" thickBot="1" x14ac:dyDescent="0.3"/>
    <row r="52" spans="3:27" ht="16.5" customHeight="1" thickBot="1" x14ac:dyDescent="0.3">
      <c r="D52" s="21" t="s">
        <v>1</v>
      </c>
      <c r="E52" s="22"/>
      <c r="F52" s="22"/>
      <c r="G52" s="23"/>
    </row>
    <row r="53" spans="3:27" ht="23.25" customHeight="1" x14ac:dyDescent="0.25">
      <c r="D53" s="108" t="str">
        <f>$C$34</f>
        <v>Ceršak</v>
      </c>
      <c r="E53" s="109" t="str">
        <f>$C$35</f>
        <v>Rogatec</v>
      </c>
      <c r="F53" s="109" t="str">
        <f>$C$36</f>
        <v>Šempeter pri Gorici</v>
      </c>
      <c r="G53" s="110" t="str">
        <f>$C$37</f>
        <v>Slovenija</v>
      </c>
    </row>
    <row r="54" spans="3:27" ht="16.5" customHeight="1" thickBot="1" x14ac:dyDescent="0.3">
      <c r="D54" s="76">
        <f>(SUMPRODUCT(D34:D37,$H44:$H47))/(SUM($H44:$H47)-H44)</f>
        <v>129.15322976558488</v>
      </c>
      <c r="E54" s="77">
        <f>(SUMPRODUCT(E34:E37,$H44:$H47))/(SUM($H44:$H47)-H45)</f>
        <v>66.58276017639011</v>
      </c>
      <c r="F54" s="77">
        <f>(SUMPRODUCT(F34:F37,$H44:$H47))/(SUM($H44:$H47)-H46)</f>
        <v>263.63925510800721</v>
      </c>
      <c r="G54" s="78">
        <f>(SUMPRODUCT(G34:G37,$H44:$H47))/SUM($H44:$H47)</f>
        <v>161.45338344572949</v>
      </c>
    </row>
    <row r="55" spans="3:27" ht="16.5" customHeight="1" x14ac:dyDescent="0.25"/>
    <row r="56" spans="3:27" ht="13.5" thickBot="1" x14ac:dyDescent="0.3"/>
    <row r="57" spans="3:27" ht="25.5" customHeight="1" thickBot="1" x14ac:dyDescent="0.3">
      <c r="C57" s="25"/>
      <c r="D57" s="160"/>
      <c r="E57" s="164" t="s">
        <v>21</v>
      </c>
      <c r="F57" s="165"/>
      <c r="G57" s="165"/>
      <c r="H57" s="166"/>
      <c r="U57" s="2"/>
      <c r="V57" s="2"/>
      <c r="W57" s="2"/>
      <c r="X57" s="2"/>
      <c r="Y57" s="2"/>
      <c r="Z57" s="2"/>
      <c r="AA57" s="2"/>
    </row>
    <row r="58" spans="3:27" ht="21" customHeight="1" x14ac:dyDescent="0.25">
      <c r="C58" s="206" t="s">
        <v>60</v>
      </c>
      <c r="D58" s="207"/>
      <c r="E58" s="167" t="str">
        <f>$C$34</f>
        <v>Ceršak</v>
      </c>
      <c r="F58" s="168" t="str">
        <f>$C$35</f>
        <v>Rogatec</v>
      </c>
      <c r="G58" s="168" t="str">
        <f>$C$36</f>
        <v>Šempeter pri Gorici</v>
      </c>
      <c r="H58" s="169" t="str">
        <f>$C$37</f>
        <v>Slovenija</v>
      </c>
      <c r="U58" s="2"/>
      <c r="V58" s="2"/>
      <c r="W58" s="2"/>
      <c r="X58" s="2"/>
      <c r="Y58" s="2"/>
      <c r="Z58" s="2"/>
      <c r="AA58" s="2"/>
    </row>
    <row r="59" spans="3:27" ht="21" customHeight="1" thickBot="1" x14ac:dyDescent="0.3">
      <c r="C59" s="208"/>
      <c r="D59" s="209"/>
      <c r="E59" s="184">
        <f>D15</f>
        <v>0.10131999999999999</v>
      </c>
      <c r="F59" s="185">
        <f>D16</f>
        <v>0.31120999999999999</v>
      </c>
      <c r="G59" s="185">
        <f>D17</f>
        <v>7.7355000000000007E-2</v>
      </c>
      <c r="H59" s="186">
        <f>D18</f>
        <v>0.50768000000000002</v>
      </c>
      <c r="U59" s="2"/>
      <c r="V59" s="2"/>
      <c r="W59" s="2"/>
      <c r="X59" s="2"/>
      <c r="Y59" s="2"/>
      <c r="Z59" s="2"/>
      <c r="AA59" s="2"/>
    </row>
    <row r="60" spans="3:27" ht="21" customHeight="1" x14ac:dyDescent="0.25">
      <c r="C60" s="161" t="str">
        <f>$C$24</f>
        <v>Ceršak</v>
      </c>
      <c r="D60" s="181">
        <f>D8</f>
        <v>0.11258</v>
      </c>
      <c r="E60" s="66"/>
      <c r="F60" s="67"/>
      <c r="G60" s="68"/>
      <c r="H60" s="69"/>
      <c r="U60" s="2"/>
      <c r="V60" s="2"/>
      <c r="W60" s="2"/>
      <c r="X60" s="2"/>
      <c r="Y60" s="2"/>
      <c r="Z60" s="2"/>
      <c r="AA60" s="2"/>
    </row>
    <row r="61" spans="3:27" ht="21" customHeight="1" x14ac:dyDescent="0.25">
      <c r="C61" s="162" t="str">
        <f>$C$25</f>
        <v>Rogatec</v>
      </c>
      <c r="D61" s="182">
        <f>D9</f>
        <v>8.8139999999999996E-2</v>
      </c>
      <c r="E61" s="70"/>
      <c r="F61" s="71"/>
      <c r="G61" s="71"/>
      <c r="H61" s="72"/>
      <c r="U61" s="2"/>
      <c r="V61" s="2"/>
      <c r="W61" s="2"/>
      <c r="X61" s="2"/>
      <c r="Y61" s="2"/>
      <c r="Z61" s="2"/>
      <c r="AA61" s="2"/>
    </row>
    <row r="62" spans="3:27" ht="21" customHeight="1" x14ac:dyDescent="0.25">
      <c r="C62" s="162" t="str">
        <f>$C$26</f>
        <v>Šempeter pri Gorici</v>
      </c>
      <c r="D62" s="182">
        <f>D10</f>
        <v>8.5949999999999999E-2</v>
      </c>
      <c r="E62" s="70"/>
      <c r="F62" s="71"/>
      <c r="G62" s="71"/>
      <c r="H62" s="72"/>
      <c r="U62" s="2"/>
      <c r="V62" s="2"/>
      <c r="W62" s="2"/>
      <c r="X62" s="2"/>
      <c r="Y62" s="2"/>
      <c r="Z62" s="2"/>
      <c r="AA62" s="2"/>
    </row>
    <row r="63" spans="3:27" ht="21" customHeight="1" thickBot="1" x14ac:dyDescent="0.3">
      <c r="C63" s="163" t="str">
        <f>$C$27</f>
        <v>Slovenija</v>
      </c>
      <c r="D63" s="183">
        <f>D11</f>
        <v>9.5560000000000006E-2</v>
      </c>
      <c r="E63" s="73"/>
      <c r="F63" s="74"/>
      <c r="G63" s="74"/>
      <c r="H63" s="75"/>
    </row>
    <row r="64" spans="3:27" x14ac:dyDescent="0.25">
      <c r="D64" s="5"/>
      <c r="E64" s="5"/>
      <c r="F64" s="5"/>
      <c r="G64" s="24"/>
      <c r="H64" s="24"/>
      <c r="U64" s="2"/>
      <c r="V64" s="2"/>
      <c r="W64" s="2"/>
      <c r="X64" s="2"/>
      <c r="Y64" s="2"/>
      <c r="Z64" s="2"/>
      <c r="AA64" s="2"/>
    </row>
    <row r="65" spans="3:27" ht="15.75" customHeight="1" thickBot="1" x14ac:dyDescent="0.3">
      <c r="E65" s="12"/>
      <c r="U65" s="2"/>
      <c r="V65" s="2"/>
      <c r="Z65" s="2"/>
      <c r="AA65" s="2"/>
    </row>
    <row r="66" spans="3:27" ht="15.75" customHeight="1" x14ac:dyDescent="0.25">
      <c r="C66" s="98" t="s">
        <v>20</v>
      </c>
      <c r="D66" s="99"/>
      <c r="E66" s="100">
        <f>SUMPRODUCT(H44:H47,D60:D63)+SUMPRODUCT(D48:G48,E59:H59)</f>
        <v>39417421.05697868</v>
      </c>
      <c r="G66" s="204"/>
      <c r="N66" s="19"/>
      <c r="U66" s="2"/>
      <c r="V66" s="2"/>
      <c r="Z66" s="2"/>
      <c r="AA66" s="2"/>
    </row>
    <row r="67" spans="3:27" ht="15.75" customHeight="1" x14ac:dyDescent="0.25">
      <c r="C67" s="92" t="s">
        <v>22</v>
      </c>
      <c r="D67" s="93"/>
      <c r="E67" s="101">
        <f>E70/E66</f>
        <v>0.1599949062462433</v>
      </c>
      <c r="G67" s="204"/>
      <c r="K67" s="2"/>
      <c r="L67" s="2"/>
      <c r="R67" s="2"/>
      <c r="S67" s="2"/>
      <c r="T67" s="2"/>
      <c r="U67" s="2"/>
      <c r="V67" s="2"/>
      <c r="Z67" s="2"/>
      <c r="AA67" s="2"/>
    </row>
    <row r="68" spans="3:27" ht="15.75" customHeight="1" thickBot="1" x14ac:dyDescent="0.3">
      <c r="C68" s="94" t="s">
        <v>23</v>
      </c>
      <c r="D68" s="95"/>
      <c r="E68" s="102">
        <f>1-E67</f>
        <v>0.84000509375375665</v>
      </c>
      <c r="K68" s="2"/>
      <c r="L68" s="2"/>
      <c r="R68" s="2"/>
      <c r="S68" s="2"/>
      <c r="T68" s="2"/>
      <c r="U68" s="2"/>
      <c r="V68" s="2"/>
      <c r="Z68" s="2"/>
      <c r="AA68" s="2"/>
    </row>
    <row r="69" spans="3:27" ht="15.75" customHeight="1" thickBot="1" x14ac:dyDescent="0.3">
      <c r="K69" s="2"/>
      <c r="L69" s="2"/>
      <c r="P69" s="2"/>
      <c r="Q69" s="2"/>
      <c r="R69" s="2"/>
      <c r="S69" s="2"/>
      <c r="T69" s="2"/>
      <c r="U69" s="2"/>
      <c r="V69" s="2"/>
      <c r="Z69" s="2"/>
      <c r="AA69" s="2"/>
    </row>
    <row r="70" spans="3:27" ht="15.75" customHeight="1" x14ac:dyDescent="0.25">
      <c r="C70" s="86" t="s">
        <v>25</v>
      </c>
      <c r="D70" s="87"/>
      <c r="E70" s="81">
        <f>SUMPRODUCT(H44:H47,D60:D63)</f>
        <v>6306586.5864800001</v>
      </c>
      <c r="K70" s="5"/>
      <c r="L70" s="5"/>
      <c r="R70" s="5"/>
      <c r="S70" s="5"/>
      <c r="T70" s="5"/>
      <c r="U70" s="5"/>
      <c r="V70" s="2"/>
      <c r="Z70" s="2"/>
      <c r="AA70" s="2"/>
    </row>
    <row r="71" spans="3:27" ht="15.75" customHeight="1" thickBot="1" x14ac:dyDescent="0.3">
      <c r="C71" s="50" t="s">
        <v>26</v>
      </c>
      <c r="D71" s="89"/>
      <c r="E71" s="82">
        <f>SUMPRODUCT(D48:F48,E59:G59)+G48*H59</f>
        <v>33110834.470498677</v>
      </c>
      <c r="F71" s="12"/>
      <c r="G71" s="14"/>
      <c r="K71" s="18"/>
      <c r="L71" s="18"/>
      <c r="R71" s="18"/>
      <c r="S71" s="18"/>
      <c r="T71" s="18"/>
      <c r="U71" s="6"/>
      <c r="V71" s="2"/>
      <c r="Z71" s="2"/>
      <c r="AA71" s="2"/>
    </row>
    <row r="72" spans="3:27" ht="15.75" customHeight="1" thickBot="1" x14ac:dyDescent="0.3">
      <c r="G72" s="14"/>
      <c r="K72" s="18"/>
      <c r="L72" s="18"/>
      <c r="R72" s="18"/>
      <c r="S72" s="18"/>
      <c r="T72" s="18"/>
      <c r="U72" s="6"/>
      <c r="V72" s="2"/>
      <c r="Z72" s="2"/>
      <c r="AA72" s="2"/>
    </row>
    <row r="73" spans="3:27" ht="15.75" customHeight="1" x14ac:dyDescent="0.25">
      <c r="C73" s="86" t="s">
        <v>28</v>
      </c>
      <c r="D73" s="87"/>
      <c r="E73" s="81">
        <f>E70-E74</f>
        <v>5621895.5696826214</v>
      </c>
      <c r="G73" s="103" t="s">
        <v>29</v>
      </c>
      <c r="U73" s="7"/>
      <c r="V73" s="2"/>
      <c r="Z73" s="2"/>
      <c r="AA73" s="2"/>
    </row>
    <row r="74" spans="3:27" ht="15.75" customHeight="1" x14ac:dyDescent="0.25">
      <c r="C74" s="49" t="s">
        <v>30</v>
      </c>
      <c r="D74" s="88"/>
      <c r="E74" s="83">
        <f>SUMPRODUCT(D60:D63,P44:P47)</f>
        <v>684691.01679737901</v>
      </c>
      <c r="G74" s="103" t="s">
        <v>31</v>
      </c>
      <c r="U74" s="2"/>
      <c r="V74" s="2"/>
      <c r="Z74" s="2"/>
      <c r="AA74" s="2"/>
    </row>
    <row r="75" spans="3:27" ht="15.75" customHeight="1" x14ac:dyDescent="0.25">
      <c r="C75" s="49" t="s">
        <v>32</v>
      </c>
      <c r="D75" s="88"/>
      <c r="E75" s="84">
        <f>SUMPRODUCT(G48,H59)</f>
        <v>31179154.000320002</v>
      </c>
      <c r="G75" s="2"/>
      <c r="U75" s="2"/>
      <c r="V75" s="2"/>
      <c r="Z75" s="2"/>
      <c r="AA75" s="2"/>
    </row>
    <row r="76" spans="3:27" ht="15.75" customHeight="1" x14ac:dyDescent="0.25">
      <c r="C76" s="49" t="s">
        <v>33</v>
      </c>
      <c r="D76" s="88"/>
      <c r="E76" s="84">
        <f>SUMPRODUCT(D48:F48,E59:G59)</f>
        <v>1931680.4701786749</v>
      </c>
      <c r="G76" s="187"/>
      <c r="U76" s="7"/>
      <c r="V76" s="2"/>
      <c r="Z76" s="2"/>
      <c r="AA76" s="2"/>
    </row>
    <row r="77" spans="3:27" ht="15.75" customHeight="1" x14ac:dyDescent="0.25">
      <c r="C77" s="92" t="s">
        <v>34</v>
      </c>
      <c r="D77" s="93"/>
      <c r="E77" s="96">
        <f>E73+E75</f>
        <v>36801049.570002623</v>
      </c>
      <c r="G77" s="2"/>
      <c r="J77" s="2"/>
      <c r="M77" s="2"/>
      <c r="N77" s="9"/>
      <c r="U77" s="7"/>
      <c r="V77" s="2"/>
      <c r="W77" s="2"/>
      <c r="X77" s="2"/>
      <c r="Y77" s="2"/>
      <c r="Z77" s="2"/>
      <c r="AA77" s="2"/>
    </row>
    <row r="78" spans="3:27" ht="15.75" customHeight="1" thickBot="1" x14ac:dyDescent="0.3">
      <c r="C78" s="94" t="s">
        <v>35</v>
      </c>
      <c r="D78" s="95"/>
      <c r="E78" s="97">
        <f>E74+E76</f>
        <v>2616371.486976054</v>
      </c>
      <c r="F78" s="12"/>
      <c r="G78" s="2"/>
      <c r="J78" s="2"/>
      <c r="M78" s="20"/>
      <c r="N78" s="2"/>
      <c r="U78" s="8"/>
      <c r="V78" s="2"/>
      <c r="W78" s="2"/>
      <c r="X78" s="9"/>
      <c r="Y78" s="2"/>
      <c r="Z78" s="2"/>
      <c r="AA78" s="2"/>
    </row>
    <row r="79" spans="3:27" ht="15.75" customHeight="1" thickBot="1" x14ac:dyDescent="0.3">
      <c r="E79" s="12"/>
      <c r="G79" s="15"/>
      <c r="J79" s="2"/>
      <c r="M79" s="187"/>
      <c r="N79" s="2"/>
      <c r="U79" s="8"/>
      <c r="V79" s="2"/>
      <c r="W79" s="2"/>
      <c r="X79" s="2"/>
      <c r="Y79" s="2"/>
      <c r="Z79" s="2"/>
      <c r="AA79" s="2"/>
    </row>
    <row r="80" spans="3:27" ht="15.75" customHeight="1" x14ac:dyDescent="0.25">
      <c r="C80" s="86" t="s">
        <v>36</v>
      </c>
      <c r="D80" s="87"/>
      <c r="E80" s="85">
        <f>SUM(M44:M47)</f>
        <v>8228431162.1894503</v>
      </c>
      <c r="G80" s="2"/>
      <c r="J80" s="2"/>
      <c r="U80" s="2"/>
      <c r="V80" s="2"/>
      <c r="W80" s="2"/>
      <c r="X80" s="2"/>
      <c r="Y80" s="2"/>
      <c r="Z80" s="2"/>
      <c r="AA80" s="2"/>
    </row>
    <row r="81" spans="3:27" ht="15.75" customHeight="1" x14ac:dyDescent="0.25">
      <c r="C81" s="49" t="s">
        <v>37</v>
      </c>
      <c r="D81" s="88"/>
      <c r="E81" s="84">
        <f>G49</f>
        <v>9915655346.5315075</v>
      </c>
      <c r="G81" s="2"/>
      <c r="J81" s="2"/>
      <c r="U81" s="2"/>
      <c r="V81" s="2"/>
      <c r="W81" s="2"/>
      <c r="X81" s="2"/>
      <c r="Y81" s="2"/>
      <c r="Z81" s="2"/>
      <c r="AA81" s="2"/>
    </row>
    <row r="82" spans="3:27" ht="15.75" customHeight="1" x14ac:dyDescent="0.25">
      <c r="C82" s="92" t="s">
        <v>38</v>
      </c>
      <c r="D82" s="93"/>
      <c r="E82" s="96">
        <f>SUM(E80:E81)</f>
        <v>18144086508.720959</v>
      </c>
      <c r="J82" s="2"/>
      <c r="U82" s="2"/>
      <c r="V82" s="2"/>
      <c r="W82" s="2"/>
      <c r="X82" s="2"/>
      <c r="Y82" s="2"/>
      <c r="Z82" s="2"/>
      <c r="AA82" s="2"/>
    </row>
    <row r="83" spans="3:27" ht="15.75" customHeight="1" x14ac:dyDescent="0.25">
      <c r="C83" s="49" t="s">
        <v>40</v>
      </c>
      <c r="D83" s="88"/>
      <c r="E83" s="83">
        <f>SUM(N44:N47)</f>
        <v>439868615.61155415</v>
      </c>
      <c r="J83" s="2"/>
      <c r="U83" s="2"/>
      <c r="V83" s="2"/>
      <c r="W83" s="2"/>
      <c r="X83" s="2"/>
      <c r="Y83" s="2"/>
      <c r="Z83" s="2"/>
      <c r="AA83" s="2"/>
    </row>
    <row r="84" spans="3:27" ht="15.75" customHeight="1" x14ac:dyDescent="0.25">
      <c r="C84" s="49" t="s">
        <v>42</v>
      </c>
      <c r="D84" s="88"/>
      <c r="E84" s="84">
        <f>SUM(D49:F49)</f>
        <v>413279192.80764592</v>
      </c>
    </row>
    <row r="85" spans="3:27" ht="15.75" customHeight="1" thickBot="1" x14ac:dyDescent="0.3">
      <c r="C85" s="94" t="s">
        <v>44</v>
      </c>
      <c r="D85" s="95"/>
      <c r="E85" s="97">
        <f>SUM(E83:E84)</f>
        <v>853147808.41920006</v>
      </c>
    </row>
    <row r="86" spans="3:27" ht="15.75" customHeight="1" x14ac:dyDescent="0.25">
      <c r="I86" s="14"/>
    </row>
  </sheetData>
  <sheetProtection password="F718" sheet="1" objects="1" scenarios="1"/>
  <mergeCells count="8">
    <mergeCell ref="U49:X49"/>
    <mergeCell ref="C58:D59"/>
    <mergeCell ref="C6:D6"/>
    <mergeCell ref="C13:D13"/>
    <mergeCell ref="C22:F22"/>
    <mergeCell ref="C23:D23"/>
    <mergeCell ref="E23:F23"/>
    <mergeCell ref="M32:O32"/>
  </mergeCells>
  <printOptions horizontalCentered="1"/>
  <pageMargins left="0.70866141732283472" right="0.39370078740157483" top="1.3779527559055118" bottom="0.59055118110236227" header="0.59055118110236227" footer="0.27559055118110237"/>
  <pageSetup paperSize="8" scale="69" orientation="landscape" r:id="rId1"/>
  <headerFooter scaleWithDoc="0">
    <oddHeader>&amp;L&amp;"Century Gothic,Navadno"&amp;7&amp;G&amp;R&amp;"Century Gothic,Navadno"&amp;7Primerjalni indeksi porazdelitve stroškov zmogljivosti (CAA)</oddHeader>
    <oddFooter>&amp;L&amp;"Century Gothic,Navadno"&amp;6Datoteka: &amp;F
Datum tiskanja: &amp;D&amp;R&amp;"Century Gothic,Navadno"&amp;6&amp;A - &amp;P / &amp;N</oddFooter>
  </headerFooter>
  <rowBreaks count="2" manualBreakCount="2">
    <brk id="56" max="15" man="1"/>
    <brk id="85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764546-630E-45E5-87F4-31080FC3CC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Vsebina</vt:lpstr>
      <vt:lpstr>CAA_Matricna_REF-I</vt:lpstr>
      <vt:lpstr>CAA_Matricna_REF-II</vt:lpstr>
      <vt:lpstr>CAA_CWD_REF-I</vt:lpstr>
      <vt:lpstr>CAA_CWD_REF-II</vt:lpstr>
      <vt:lpstr>'CAA_CWD_REF-I'!Področje_tiskanja</vt:lpstr>
      <vt:lpstr>'CAA_CWD_REF-II'!Področje_tiskanja</vt:lpstr>
      <vt:lpstr>'CAA_Matricna_REF-I'!Področje_tiskanja</vt:lpstr>
      <vt:lpstr>'CAA_Matricna_REF-II'!Področje_tiskanja</vt:lpstr>
      <vt:lpstr>Vsebina!Področje_tiskanja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Primerjalni indeksi porazdelitve stroškov prenosnih zmogljivosti(CAA)</dc:title>
  <dc:creator>Agencija za energijo;Aleksander TRUPEJ univ. dipl. inž. str.</dc:creator>
  <cp:keywords>Agencija za energijo;CAA; CAA-CWD; Zemeljski plin; Prenosni sistem</cp:keywords>
  <cp:lastModifiedBy>Aleksander TRUPEJ, udis.</cp:lastModifiedBy>
  <cp:lastPrinted>2022-02-23T07:50:50Z</cp:lastPrinted>
  <dcterms:created xsi:type="dcterms:W3CDTF">2019-01-29T13:48:31Z</dcterms:created>
  <dcterms:modified xsi:type="dcterms:W3CDTF">2022-02-23T14:53:08Z</dcterms:modified>
  <cp:category>Zemeljski plin;Metodologije;Primerjalni indeksi CAA, CAA-CWD</cp:category>
</cp:coreProperties>
</file>