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s:\Moji dokumenti\JAVNI POZIV\2023\december 2023\"/>
    </mc:Choice>
  </mc:AlternateContent>
  <xr:revisionPtr revIDLastSave="0" documentId="8_{4F3F50B1-C49F-4D7C-A166-9E27BC2E8D7A}" xr6:coauthVersionLast="36" xr6:coauthVersionMax="36" xr10:uidLastSave="{00000000-0000-0000-0000-000000000000}"/>
  <workbookProtection workbookAlgorithmName="SHA-512" workbookHashValue="NQcYUIn0EMLbL85Om3c8sqFwvG/igJM+S4MwVoaTuTHkI1qNANiYtlsRbE/tvHVYqckPDGqTMQWGTYMHaTSJ7w==" workbookSaltValue="Ur8ff9VB6wdhIKKI+aR9Ig==" workbookSpinCount="100000" lockStructure="1"/>
  <bookViews>
    <workbookView xWindow="-105" yWindow="-105" windowWidth="23250" windowHeight="12570" firstSheet="1" activeTab="1" xr2:uid="{00000000-000D-0000-FFFF-FFFF00000000}"/>
  </bookViews>
  <sheets>
    <sheet name="RSEE_razredi" sheetId="1" state="hidden" r:id="rId1"/>
    <sheet name="Regresijske krivulje" sheetId="2" r:id="rId2"/>
    <sheet name="List1" sheetId="5" r:id="rId3"/>
    <sheet name="RSEE - sumarno2016" sheetId="4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0" i="2" l="1"/>
  <c r="E15" i="1" l="1"/>
  <c r="D15" i="1"/>
  <c r="C15" i="1"/>
  <c r="C10" i="1"/>
  <c r="E6" i="1" l="1"/>
  <c r="D6" i="1"/>
  <c r="C6" i="1"/>
  <c r="J11" i="1"/>
  <c r="I6" i="1" l="1"/>
  <c r="I14" i="1" l="1"/>
  <c r="K14" i="1"/>
  <c r="C9" i="1" l="1"/>
  <c r="N83" i="2" l="1"/>
  <c r="N84" i="2" s="1"/>
  <c r="N85" i="2" l="1"/>
  <c r="N86" i="2" l="1"/>
  <c r="N87" i="2" l="1"/>
  <c r="N88" i="2" l="1"/>
  <c r="N89" i="2" l="1"/>
  <c r="N90" i="2" l="1"/>
  <c r="N91" i="2" l="1"/>
  <c r="N92" i="2" l="1"/>
  <c r="N93" i="2" l="1"/>
  <c r="N94" i="2" l="1"/>
  <c r="N95" i="2" l="1"/>
  <c r="N96" i="2" l="1"/>
  <c r="N97" i="2" l="1"/>
  <c r="N98" i="2" l="1"/>
  <c r="N99" i="2" l="1"/>
  <c r="N100" i="2" l="1"/>
  <c r="N101" i="2" l="1"/>
  <c r="N102" i="2" l="1"/>
  <c r="N103" i="2" l="1"/>
  <c r="N104" i="2" l="1"/>
  <c r="N105" i="2" l="1"/>
  <c r="N106" i="2" l="1"/>
  <c r="N107" i="2" l="1"/>
  <c r="N108" i="2" l="1"/>
  <c r="N109" i="2" l="1"/>
  <c r="N110" i="2" l="1"/>
  <c r="N111" i="2" l="1"/>
  <c r="N112" i="2" l="1"/>
  <c r="N113" i="2" l="1"/>
  <c r="N114" i="2" l="1"/>
  <c r="N115" i="2" l="1"/>
  <c r="N116" i="2" l="1"/>
  <c r="N117" i="2" l="1"/>
  <c r="N29" i="1" l="1"/>
  <c r="O29" i="1" l="1"/>
  <c r="M29" i="1"/>
  <c r="F30" i="1"/>
  <c r="E30" i="1"/>
  <c r="D30" i="1"/>
  <c r="K17" i="1"/>
  <c r="J17" i="1"/>
  <c r="K16" i="1"/>
  <c r="I16" i="1"/>
  <c r="J16" i="1"/>
  <c r="K13" i="1"/>
  <c r="J13" i="1"/>
  <c r="I13" i="1"/>
  <c r="I12" i="1"/>
  <c r="I10" i="1"/>
  <c r="I9" i="1"/>
  <c r="K8" i="1"/>
  <c r="J8" i="1"/>
  <c r="I8" i="1"/>
  <c r="J6" i="1"/>
  <c r="K6" i="1"/>
  <c r="H83" i="2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B83" i="2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Q51" i="2"/>
  <c r="Q54" i="2" s="1"/>
  <c r="P51" i="2"/>
  <c r="P54" i="2" s="1"/>
  <c r="O51" i="2"/>
  <c r="O54" i="2" s="1"/>
  <c r="W42" i="2"/>
  <c r="W45" i="2" s="1"/>
  <c r="V42" i="2"/>
  <c r="V45" i="2" s="1"/>
  <c r="U42" i="2"/>
  <c r="U45" i="2" s="1"/>
  <c r="Q42" i="2"/>
  <c r="Q45" i="2" s="1"/>
  <c r="P42" i="2"/>
  <c r="P45" i="2" s="1"/>
  <c r="O42" i="2"/>
  <c r="O45" i="2" s="1"/>
  <c r="K42" i="2"/>
  <c r="K45" i="2" s="1"/>
  <c r="J42" i="2"/>
  <c r="J45" i="2" s="1"/>
  <c r="I42" i="2"/>
  <c r="I45" i="2" s="1"/>
  <c r="E42" i="2"/>
  <c r="E45" i="2" s="1"/>
  <c r="D42" i="2"/>
  <c r="D45" i="2" s="1"/>
  <c r="C42" i="2"/>
  <c r="C45" i="2" s="1"/>
  <c r="W41" i="2"/>
  <c r="W43" i="2" s="1"/>
  <c r="V41" i="2"/>
  <c r="V43" i="2" s="1"/>
  <c r="Q41" i="2"/>
  <c r="Q43" i="2" s="1"/>
  <c r="P41" i="2"/>
  <c r="P43" i="2" s="1"/>
  <c r="D41" i="2"/>
  <c r="D79" i="2" s="1"/>
  <c r="W44" i="2" l="1"/>
  <c r="C41" i="2"/>
  <c r="C72" i="2" s="1"/>
  <c r="AN68" i="2"/>
  <c r="AN76" i="2"/>
  <c r="AN84" i="2"/>
  <c r="AN92" i="2"/>
  <c r="AN100" i="2"/>
  <c r="AN108" i="2"/>
  <c r="AN116" i="2"/>
  <c r="AN124" i="2"/>
  <c r="AN69" i="2"/>
  <c r="AN93" i="2"/>
  <c r="AN117" i="2"/>
  <c r="AN109" i="2"/>
  <c r="AN70" i="2"/>
  <c r="AN78" i="2"/>
  <c r="AN86" i="2"/>
  <c r="AN94" i="2"/>
  <c r="AN102" i="2"/>
  <c r="AN110" i="2"/>
  <c r="AN118" i="2"/>
  <c r="AN126" i="2"/>
  <c r="AN71" i="2"/>
  <c r="AN79" i="2"/>
  <c r="AN95" i="2"/>
  <c r="AN103" i="2"/>
  <c r="AN111" i="2"/>
  <c r="AN119" i="2"/>
  <c r="AN127" i="2"/>
  <c r="AN87" i="2"/>
  <c r="AN72" i="2"/>
  <c r="AN80" i="2"/>
  <c r="AN88" i="2"/>
  <c r="AN96" i="2"/>
  <c r="AN104" i="2"/>
  <c r="AN112" i="2"/>
  <c r="AN120" i="2"/>
  <c r="AN128" i="2"/>
  <c r="AN82" i="2"/>
  <c r="AN90" i="2"/>
  <c r="AN106" i="2"/>
  <c r="AN122" i="2"/>
  <c r="AN73" i="2"/>
  <c r="AN81" i="2"/>
  <c r="AN89" i="2"/>
  <c r="AN97" i="2"/>
  <c r="AN105" i="2"/>
  <c r="AN113" i="2"/>
  <c r="AN121" i="2"/>
  <c r="AN67" i="2"/>
  <c r="AN74" i="2"/>
  <c r="AN98" i="2"/>
  <c r="AN114" i="2"/>
  <c r="AN75" i="2"/>
  <c r="AN83" i="2"/>
  <c r="AN91" i="2"/>
  <c r="AN99" i="2"/>
  <c r="AN107" i="2"/>
  <c r="AN115" i="2"/>
  <c r="AN123" i="2"/>
  <c r="AN77" i="2"/>
  <c r="AN85" i="2"/>
  <c r="AN101" i="2"/>
  <c r="AN125" i="2"/>
  <c r="I7" i="1"/>
  <c r="AL73" i="2"/>
  <c r="AL67" i="2"/>
  <c r="AL68" i="2"/>
  <c r="AL69" i="2"/>
  <c r="AL71" i="2"/>
  <c r="AL70" i="2"/>
  <c r="AL72" i="2"/>
  <c r="J7" i="1"/>
  <c r="AL80" i="2"/>
  <c r="AL74" i="2"/>
  <c r="AL76" i="2"/>
  <c r="AL77" i="2"/>
  <c r="AL78" i="2"/>
  <c r="AL75" i="2"/>
  <c r="AL79" i="2"/>
  <c r="AL81" i="2"/>
  <c r="K7" i="1"/>
  <c r="AL87" i="2"/>
  <c r="AL95" i="2"/>
  <c r="AL103" i="2"/>
  <c r="AL111" i="2"/>
  <c r="AL119" i="2"/>
  <c r="AL127" i="2"/>
  <c r="AL88" i="2"/>
  <c r="AL104" i="2"/>
  <c r="AL128" i="2"/>
  <c r="AL98" i="2"/>
  <c r="AL120" i="2"/>
  <c r="AL89" i="2"/>
  <c r="AL97" i="2"/>
  <c r="AL105" i="2"/>
  <c r="AL113" i="2"/>
  <c r="AL121" i="2"/>
  <c r="AL82" i="2"/>
  <c r="AL90" i="2"/>
  <c r="AL106" i="2"/>
  <c r="AL83" i="2"/>
  <c r="AL91" i="2"/>
  <c r="AL99" i="2"/>
  <c r="AL107" i="2"/>
  <c r="AL115" i="2"/>
  <c r="AL123" i="2"/>
  <c r="AL93" i="2"/>
  <c r="AL109" i="2"/>
  <c r="AL125" i="2"/>
  <c r="AL122" i="2"/>
  <c r="AL84" i="2"/>
  <c r="AL92" i="2"/>
  <c r="AL100" i="2"/>
  <c r="AL108" i="2"/>
  <c r="AL116" i="2"/>
  <c r="AL124" i="2"/>
  <c r="AL85" i="2"/>
  <c r="AL101" i="2"/>
  <c r="AL117" i="2"/>
  <c r="AL86" i="2"/>
  <c r="AL94" i="2"/>
  <c r="AL102" i="2"/>
  <c r="AL110" i="2"/>
  <c r="AL118" i="2"/>
  <c r="AL126" i="2"/>
  <c r="AL96" i="2"/>
  <c r="AL112" i="2"/>
  <c r="AL114" i="2"/>
  <c r="E41" i="2"/>
  <c r="D86" i="2" s="1"/>
  <c r="K41" i="2"/>
  <c r="K43" i="2" s="1"/>
  <c r="K44" i="2" s="1"/>
  <c r="J41" i="2"/>
  <c r="J43" i="2" s="1"/>
  <c r="J46" i="2" s="1"/>
  <c r="I41" i="2"/>
  <c r="J68" i="2" s="1"/>
  <c r="D29" i="1"/>
  <c r="D43" i="2"/>
  <c r="D44" i="2" s="1"/>
  <c r="P46" i="2"/>
  <c r="P44" i="2"/>
  <c r="Q46" i="2"/>
  <c r="Q44" i="2"/>
  <c r="V44" i="2"/>
  <c r="V46" i="2"/>
  <c r="W46" i="2"/>
  <c r="C71" i="2"/>
  <c r="C69" i="2" l="1"/>
  <c r="E43" i="2"/>
  <c r="E46" i="2" s="1"/>
  <c r="D71" i="2"/>
  <c r="C68" i="2"/>
  <c r="C43" i="2"/>
  <c r="C46" i="2" s="1"/>
  <c r="C67" i="2"/>
  <c r="C70" i="2"/>
  <c r="E29" i="1"/>
  <c r="D31" i="1"/>
  <c r="K46" i="2"/>
  <c r="I43" i="2"/>
  <c r="I44" i="2" s="1"/>
  <c r="J79" i="2"/>
  <c r="J44" i="2"/>
  <c r="I68" i="2"/>
  <c r="J86" i="2"/>
  <c r="I67" i="2"/>
  <c r="D46" i="2"/>
  <c r="E44" i="2" l="1"/>
  <c r="C44" i="2"/>
  <c r="C33" i="2" s="1"/>
  <c r="C32" i="2" s="1"/>
  <c r="C112" i="2" s="1"/>
  <c r="F29" i="1"/>
  <c r="F31" i="1" s="1"/>
  <c r="E31" i="1"/>
  <c r="I33" i="2"/>
  <c r="I32" i="2" s="1"/>
  <c r="I71" i="2" s="1"/>
  <c r="I46" i="2"/>
  <c r="I109" i="2" l="1"/>
  <c r="I117" i="2"/>
  <c r="I92" i="2"/>
  <c r="I87" i="2"/>
  <c r="I75" i="2"/>
  <c r="I105" i="2"/>
  <c r="I114" i="2"/>
  <c r="I96" i="2"/>
  <c r="I98" i="2"/>
  <c r="I91" i="2"/>
  <c r="I93" i="2"/>
  <c r="I106" i="2"/>
  <c r="I83" i="2"/>
  <c r="I95" i="2"/>
  <c r="I84" i="2"/>
  <c r="I81" i="2"/>
  <c r="I107" i="2"/>
  <c r="I89" i="2"/>
  <c r="I80" i="2"/>
  <c r="I88" i="2"/>
  <c r="I108" i="2"/>
  <c r="I85" i="2"/>
  <c r="I101" i="2"/>
  <c r="I112" i="2"/>
  <c r="I94" i="2"/>
  <c r="I73" i="2"/>
  <c r="I77" i="2"/>
  <c r="I104" i="2"/>
  <c r="I90" i="2"/>
  <c r="I110" i="2"/>
  <c r="I70" i="2"/>
  <c r="I103" i="2"/>
  <c r="I82" i="2"/>
  <c r="I111" i="2"/>
  <c r="I72" i="2"/>
  <c r="I100" i="2"/>
  <c r="I116" i="2"/>
  <c r="I74" i="2"/>
  <c r="I97" i="2"/>
  <c r="I113" i="2"/>
  <c r="I118" i="2"/>
  <c r="I76" i="2"/>
  <c r="I102" i="2"/>
  <c r="I7" i="2"/>
  <c r="I78" i="2"/>
  <c r="I99" i="2"/>
  <c r="I115" i="2"/>
  <c r="I79" i="2"/>
  <c r="I86" i="2"/>
  <c r="I69" i="2"/>
  <c r="C105" i="2"/>
  <c r="C117" i="2"/>
  <c r="C73" i="2"/>
  <c r="C78" i="2"/>
  <c r="C82" i="2"/>
  <c r="C116" i="2"/>
  <c r="C77" i="2"/>
  <c r="C87" i="2"/>
  <c r="C98" i="2"/>
  <c r="C118" i="2"/>
  <c r="C89" i="2"/>
  <c r="C100" i="2"/>
  <c r="C103" i="2"/>
  <c r="C102" i="2"/>
  <c r="C74" i="2"/>
  <c r="C114" i="2"/>
  <c r="C101" i="2"/>
  <c r="C80" i="2"/>
  <c r="C91" i="2"/>
  <c r="C107" i="2"/>
  <c r="C81" i="2"/>
  <c r="C88" i="2"/>
  <c r="C104" i="2"/>
  <c r="C76" i="2"/>
  <c r="C83" i="2"/>
  <c r="C95" i="2"/>
  <c r="C111" i="2"/>
  <c r="C86" i="2"/>
  <c r="C92" i="2"/>
  <c r="C108" i="2"/>
  <c r="C109" i="2"/>
  <c r="C106" i="2"/>
  <c r="C85" i="2"/>
  <c r="C97" i="2"/>
  <c r="C113" i="2"/>
  <c r="C75" i="2"/>
  <c r="C94" i="2"/>
  <c r="C110" i="2"/>
  <c r="C93" i="2"/>
  <c r="C84" i="2"/>
  <c r="C90" i="2"/>
  <c r="C7" i="2"/>
  <c r="C99" i="2"/>
  <c r="C115" i="2"/>
  <c r="C79" i="2"/>
  <c r="C96" i="2"/>
  <c r="O41" i="2" l="1"/>
  <c r="O67" i="2" l="1"/>
  <c r="O43" i="2"/>
  <c r="O46" i="2" l="1"/>
  <c r="O44" i="2"/>
  <c r="O33" i="2" s="1"/>
  <c r="O32" i="2" s="1"/>
  <c r="O68" i="2"/>
  <c r="O7" i="2" l="1"/>
  <c r="O105" i="2"/>
  <c r="O74" i="2"/>
  <c r="O82" i="2"/>
  <c r="O90" i="2"/>
  <c r="O98" i="2"/>
  <c r="O106" i="2"/>
  <c r="O114" i="2"/>
  <c r="O122" i="2"/>
  <c r="O95" i="2"/>
  <c r="O111" i="2"/>
  <c r="O80" i="2"/>
  <c r="O104" i="2"/>
  <c r="O128" i="2"/>
  <c r="O97" i="2"/>
  <c r="O121" i="2"/>
  <c r="O75" i="2"/>
  <c r="O83" i="2"/>
  <c r="O91" i="2"/>
  <c r="O99" i="2"/>
  <c r="O107" i="2"/>
  <c r="O115" i="2"/>
  <c r="O123" i="2"/>
  <c r="O70" i="2"/>
  <c r="O102" i="2"/>
  <c r="O126" i="2"/>
  <c r="O87" i="2"/>
  <c r="O119" i="2"/>
  <c r="O96" i="2"/>
  <c r="O120" i="2"/>
  <c r="O73" i="2"/>
  <c r="O113" i="2"/>
  <c r="O76" i="2"/>
  <c r="O84" i="2"/>
  <c r="O92" i="2"/>
  <c r="O100" i="2"/>
  <c r="O108" i="2"/>
  <c r="O116" i="2"/>
  <c r="O124" i="2"/>
  <c r="O78" i="2"/>
  <c r="O94" i="2"/>
  <c r="O118" i="2"/>
  <c r="O71" i="2"/>
  <c r="O103" i="2"/>
  <c r="O72" i="2"/>
  <c r="O89" i="2"/>
  <c r="O77" i="2"/>
  <c r="O85" i="2"/>
  <c r="O93" i="2"/>
  <c r="O101" i="2"/>
  <c r="O109" i="2"/>
  <c r="O117" i="2"/>
  <c r="O125" i="2"/>
  <c r="O86" i="2"/>
  <c r="O110" i="2"/>
  <c r="O79" i="2"/>
  <c r="O127" i="2"/>
  <c r="O88" i="2"/>
  <c r="O112" i="2"/>
  <c r="O81" i="2"/>
  <c r="O69" i="2"/>
  <c r="L29" i="1"/>
  <c r="U41" i="2" l="1"/>
  <c r="U43" i="2" l="1"/>
  <c r="P67" i="2"/>
  <c r="U46" i="2" l="1"/>
  <c r="U44" i="2"/>
  <c r="U33" i="2" s="1"/>
  <c r="U32" i="2" s="1"/>
  <c r="P93" i="2" l="1"/>
  <c r="P83" i="2"/>
  <c r="P119" i="2"/>
  <c r="P127" i="2"/>
  <c r="P70" i="2"/>
  <c r="P80" i="2"/>
  <c r="P104" i="2"/>
  <c r="P88" i="2"/>
  <c r="P107" i="2"/>
  <c r="P89" i="2"/>
  <c r="P84" i="2"/>
  <c r="P123" i="2"/>
  <c r="P69" i="2"/>
  <c r="P126" i="2"/>
  <c r="P100" i="2"/>
  <c r="P75" i="2"/>
  <c r="P105" i="2"/>
  <c r="P86" i="2"/>
  <c r="P95" i="2"/>
  <c r="P106" i="2"/>
  <c r="P78" i="2"/>
  <c r="P90" i="2"/>
  <c r="P73" i="2"/>
  <c r="P103" i="2"/>
  <c r="P108" i="2"/>
  <c r="P111" i="2"/>
  <c r="P120" i="2"/>
  <c r="P94" i="2"/>
  <c r="P121" i="2"/>
  <c r="P116" i="2"/>
  <c r="P85" i="2"/>
  <c r="P102" i="2"/>
  <c r="P128" i="2"/>
  <c r="P71" i="2"/>
  <c r="P76" i="2"/>
  <c r="P72" i="2"/>
  <c r="P112" i="2"/>
  <c r="P99" i="2"/>
  <c r="P124" i="2"/>
  <c r="P98" i="2"/>
  <c r="P91" i="2"/>
  <c r="P74" i="2"/>
  <c r="P81" i="2"/>
  <c r="P115" i="2"/>
  <c r="P96" i="2"/>
  <c r="P122" i="2"/>
  <c r="P77" i="2"/>
  <c r="P82" i="2"/>
  <c r="P101" i="2"/>
  <c r="P113" i="2"/>
  <c r="P110" i="2"/>
  <c r="P92" i="2"/>
  <c r="P68" i="2"/>
  <c r="U7" i="2"/>
  <c r="P97" i="2"/>
  <c r="P87" i="2"/>
  <c r="P117" i="2"/>
  <c r="P114" i="2"/>
  <c r="P109" i="2"/>
  <c r="P118" i="2"/>
  <c r="P125" i="2"/>
  <c r="P79" i="2"/>
  <c r="K15" i="1" l="1"/>
  <c r="I15" i="1"/>
  <c r="J15" i="1"/>
  <c r="I11" i="1" l="1"/>
  <c r="K11" i="1"/>
  <c r="AM78" i="2" l="1"/>
  <c r="AM77" i="2"/>
  <c r="AM79" i="2"/>
  <c r="AM80" i="2"/>
  <c r="AM81" i="2"/>
  <c r="AM76" i="2"/>
  <c r="AM74" i="2"/>
  <c r="AM75" i="2"/>
  <c r="AM102" i="2"/>
  <c r="AM88" i="2"/>
  <c r="AM105" i="2"/>
  <c r="AM98" i="2"/>
  <c r="AM92" i="2"/>
  <c r="AM85" i="2"/>
  <c r="AM118" i="2"/>
  <c r="AM96" i="2"/>
  <c r="AM113" i="2"/>
  <c r="AM100" i="2"/>
  <c r="AM93" i="2"/>
  <c r="AM87" i="2"/>
  <c r="AM104" i="2"/>
  <c r="AM121" i="2"/>
  <c r="AM114" i="2"/>
  <c r="AM108" i="2"/>
  <c r="AM117" i="2"/>
  <c r="AM107" i="2"/>
  <c r="AM101" i="2"/>
  <c r="AM95" i="2"/>
  <c r="AM112" i="2"/>
  <c r="AM82" i="2"/>
  <c r="AM122" i="2"/>
  <c r="AM116" i="2"/>
  <c r="AM111" i="2"/>
  <c r="AM99" i="2"/>
  <c r="AM126" i="2"/>
  <c r="AM109" i="2"/>
  <c r="AM103" i="2"/>
  <c r="AM128" i="2"/>
  <c r="AM91" i="2"/>
  <c r="AM83" i="2"/>
  <c r="AM124" i="2"/>
  <c r="AM120" i="2"/>
  <c r="AM94" i="2"/>
  <c r="AM84" i="2"/>
  <c r="AM125" i="2"/>
  <c r="AM119" i="2"/>
  <c r="AM89" i="2"/>
  <c r="AM123" i="2"/>
  <c r="AM115" i="2"/>
  <c r="AM110" i="2"/>
  <c r="AM86" i="2"/>
  <c r="AM127" i="2"/>
  <c r="AM97" i="2"/>
  <c r="AM90" i="2"/>
  <c r="AM106" i="2"/>
  <c r="AM71" i="2"/>
  <c r="AM73" i="2"/>
  <c r="AM69" i="2"/>
  <c r="AM68" i="2"/>
  <c r="AM70" i="2"/>
  <c r="AM72" i="2"/>
  <c r="AM67" i="2"/>
  <c r="H22" i="1" l="1"/>
  <c r="L21" i="1"/>
  <c r="L22" i="1" l="1"/>
  <c r="M31" i="1" s="1"/>
  <c r="M30" i="1"/>
  <c r="J22" i="1"/>
  <c r="Q52" i="2"/>
  <c r="N21" i="1"/>
  <c r="Q55" i="2" l="1"/>
  <c r="Q53" i="2"/>
  <c r="K21" i="1"/>
  <c r="G22" i="1"/>
  <c r="N22" i="1"/>
  <c r="O31" i="1" s="1"/>
  <c r="O30" i="1"/>
  <c r="P52" i="2"/>
  <c r="I22" i="1"/>
  <c r="M21" i="1"/>
  <c r="P55" i="2" l="1"/>
  <c r="P53" i="2"/>
  <c r="L30" i="1"/>
  <c r="K22" i="1"/>
  <c r="O52" i="2"/>
  <c r="Q67" i="2"/>
  <c r="M22" i="1"/>
  <c r="N31" i="1" s="1"/>
  <c r="N30" i="1"/>
  <c r="O53" i="2" l="1"/>
  <c r="O55" i="2"/>
  <c r="S67" i="2"/>
  <c r="Q68" i="2"/>
  <c r="R67" i="2"/>
  <c r="L31" i="1"/>
  <c r="P33" i="2" l="1"/>
  <c r="P32" i="2" s="1"/>
  <c r="Q103" i="2" s="1"/>
  <c r="R68" i="2"/>
  <c r="S68" i="2"/>
  <c r="V33" i="2" l="1"/>
  <c r="Q112" i="2"/>
  <c r="Q89" i="2"/>
  <c r="Q84" i="2"/>
  <c r="R84" i="2" s="1"/>
  <c r="Q95" i="2"/>
  <c r="S95" i="2" s="1"/>
  <c r="Q94" i="2"/>
  <c r="R94" i="2" s="1"/>
  <c r="Q101" i="2"/>
  <c r="R101" i="2" s="1"/>
  <c r="Q118" i="2"/>
  <c r="R118" i="2" s="1"/>
  <c r="Q86" i="2"/>
  <c r="S86" i="2" s="1"/>
  <c r="Q98" i="2"/>
  <c r="S98" i="2" s="1"/>
  <c r="Q82" i="2"/>
  <c r="R82" i="2" s="1"/>
  <c r="Q100" i="2"/>
  <c r="S100" i="2" s="1"/>
  <c r="Q83" i="2"/>
  <c r="R83" i="2" s="1"/>
  <c r="Q97" i="2"/>
  <c r="R97" i="2" s="1"/>
  <c r="Q127" i="2"/>
  <c r="S127" i="2" s="1"/>
  <c r="Q77" i="2"/>
  <c r="R77" i="2" s="1"/>
  <c r="Q75" i="2"/>
  <c r="R75" i="2" s="1"/>
  <c r="Q92" i="2"/>
  <c r="R92" i="2" s="1"/>
  <c r="Q113" i="2"/>
  <c r="S113" i="2" s="1"/>
  <c r="Q124" i="2"/>
  <c r="R124" i="2" s="1"/>
  <c r="Q96" i="2"/>
  <c r="R96" i="2" s="1"/>
  <c r="Q111" i="2"/>
  <c r="R111" i="2" s="1"/>
  <c r="Q93" i="2"/>
  <c r="R93" i="2" s="1"/>
  <c r="Q114" i="2"/>
  <c r="S114" i="2" s="1"/>
  <c r="Q122" i="2"/>
  <c r="S122" i="2" s="1"/>
  <c r="Q125" i="2"/>
  <c r="R125" i="2" s="1"/>
  <c r="Q106" i="2"/>
  <c r="R106" i="2" s="1"/>
  <c r="Q120" i="2"/>
  <c r="S120" i="2" s="1"/>
  <c r="Q115" i="2"/>
  <c r="R115" i="2" s="1"/>
  <c r="Q85" i="2"/>
  <c r="S85" i="2" s="1"/>
  <c r="Q108" i="2"/>
  <c r="R108" i="2" s="1"/>
  <c r="Q105" i="2"/>
  <c r="S105" i="2" s="1"/>
  <c r="Q128" i="2"/>
  <c r="S128" i="2" s="1"/>
  <c r="Q102" i="2"/>
  <c r="S102" i="2" s="1"/>
  <c r="Q109" i="2"/>
  <c r="S109" i="2" s="1"/>
  <c r="Q123" i="2"/>
  <c r="S123" i="2" s="1"/>
  <c r="Q72" i="2"/>
  <c r="S72" i="2" s="1"/>
  <c r="Q117" i="2"/>
  <c r="Q99" i="2"/>
  <c r="R99" i="2" s="1"/>
  <c r="Q119" i="2"/>
  <c r="R119" i="2" s="1"/>
  <c r="Q126" i="2"/>
  <c r="S126" i="2" s="1"/>
  <c r="Q110" i="2"/>
  <c r="R110" i="2" s="1"/>
  <c r="Q91" i="2"/>
  <c r="S91" i="2" s="1"/>
  <c r="Q104" i="2"/>
  <c r="R104" i="2" s="1"/>
  <c r="Q121" i="2"/>
  <c r="R121" i="2" s="1"/>
  <c r="V32" i="2"/>
  <c r="U8" i="2" s="1"/>
  <c r="Q71" i="2"/>
  <c r="S71" i="2" s="1"/>
  <c r="Q73" i="2"/>
  <c r="R73" i="2" s="1"/>
  <c r="Q87" i="2"/>
  <c r="R87" i="2" s="1"/>
  <c r="Q74" i="2"/>
  <c r="R74" i="2" s="1"/>
  <c r="Q88" i="2"/>
  <c r="S88" i="2" s="1"/>
  <c r="Q81" i="2"/>
  <c r="S81" i="2" s="1"/>
  <c r="Q90" i="2"/>
  <c r="S90" i="2" s="1"/>
  <c r="Q79" i="2"/>
  <c r="S79" i="2" s="1"/>
  <c r="Q70" i="2"/>
  <c r="S70" i="2" s="1"/>
  <c r="Q116" i="2"/>
  <c r="S116" i="2" s="1"/>
  <c r="Q76" i="2"/>
  <c r="S76" i="2" s="1"/>
  <c r="Q107" i="2"/>
  <c r="R107" i="2" s="1"/>
  <c r="O8" i="2"/>
  <c r="O9" i="2" s="1"/>
  <c r="Q69" i="2"/>
  <c r="R69" i="2" s="1"/>
  <c r="Q78" i="2"/>
  <c r="R78" i="2" s="1"/>
  <c r="Q80" i="2"/>
  <c r="R80" i="2" s="1"/>
  <c r="R120" i="2"/>
  <c r="S99" i="2"/>
  <c r="S125" i="2"/>
  <c r="S117" i="2"/>
  <c r="R117" i="2"/>
  <c r="R112" i="2"/>
  <c r="S112" i="2"/>
  <c r="S89" i="2"/>
  <c r="R89" i="2"/>
  <c r="S97" i="2"/>
  <c r="S103" i="2"/>
  <c r="R103" i="2"/>
  <c r="S84" i="2" l="1"/>
  <c r="S80" i="2"/>
  <c r="S106" i="2"/>
  <c r="S119" i="2"/>
  <c r="R85" i="2"/>
  <c r="R90" i="2"/>
  <c r="R81" i="2"/>
  <c r="S74" i="2"/>
  <c r="R127" i="2"/>
  <c r="R126" i="2"/>
  <c r="S75" i="2"/>
  <c r="S77" i="2"/>
  <c r="R95" i="2"/>
  <c r="S115" i="2"/>
  <c r="S92" i="2"/>
  <c r="S94" i="2"/>
  <c r="U9" i="2"/>
  <c r="R88" i="2"/>
  <c r="S110" i="2"/>
  <c r="R98" i="2"/>
  <c r="S124" i="2"/>
  <c r="R86" i="2"/>
  <c r="S69" i="2"/>
  <c r="R70" i="2"/>
  <c r="R79" i="2"/>
  <c r="R109" i="2"/>
  <c r="S108" i="2"/>
  <c r="S96" i="2"/>
  <c r="R91" i="2"/>
  <c r="S111" i="2"/>
  <c r="S118" i="2"/>
  <c r="R128" i="2"/>
  <c r="R113" i="2"/>
  <c r="S121" i="2"/>
  <c r="S83" i="2"/>
  <c r="S73" i="2"/>
  <c r="S82" i="2"/>
  <c r="R100" i="2"/>
  <c r="R76" i="2"/>
  <c r="S78" i="2"/>
  <c r="S104" i="2"/>
  <c r="R105" i="2"/>
  <c r="S93" i="2"/>
  <c r="S87" i="2"/>
  <c r="R123" i="2"/>
  <c r="R116" i="2"/>
  <c r="R114" i="2"/>
  <c r="R72" i="2"/>
  <c r="R71" i="2"/>
  <c r="R102" i="2"/>
  <c r="S101" i="2"/>
  <c r="R122" i="2"/>
  <c r="S10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Stane Merse</author>
  </authors>
  <commentList>
    <comment ref="G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Stane Merse:</t>
        </r>
        <r>
          <rPr>
            <sz val="9"/>
            <color indexed="81"/>
            <rFont val="Tahoma"/>
            <family val="2"/>
            <charset val="238"/>
          </rPr>
          <t xml:space="preserve">
Popravek vrednosti glede na anlaizo prvega poziva, sicer vrednosti iz leta 2016.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Alenka Topolovec Virant</author>
  </authors>
  <commentList>
    <comment ref="O50" authorId="0" shapeId="0" xr:uid="{B1FAC9EF-161E-4E12-90BD-8151AA2CDC5B}">
      <text>
        <r>
          <rPr>
            <b/>
            <sz val="9"/>
            <color indexed="81"/>
            <rFont val="Segoe UI"/>
            <charset val="1"/>
          </rPr>
          <t>Alenka Topolovec Virant:</t>
        </r>
        <r>
          <rPr>
            <sz val="9"/>
            <color indexed="81"/>
            <rFont val="Segoe UI"/>
            <charset val="1"/>
          </rPr>
          <t xml:space="preserve">
Prenesi vrednosti iz letnega usklajevanja SDRS na tabli!!!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Stane Merse</author>
  </authors>
  <commentList>
    <comment ref="D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Stane Merse:</t>
        </r>
        <r>
          <rPr>
            <sz val="9"/>
            <color indexed="81"/>
            <rFont val="Tahoma"/>
            <family val="2"/>
            <charset val="238"/>
          </rPr>
          <t xml:space="preserve">
Ker so bili popravki RSEE izelani glede na ponudbene cene iz poziva, se podrobnejši parametri RSEE nios osvežil/določili.</t>
        </r>
      </text>
    </comment>
  </commentList>
</comments>
</file>

<file path=xl/sharedStrings.xml><?xml version="1.0" encoding="utf-8"?>
<sst xmlns="http://schemas.openxmlformats.org/spreadsheetml/2006/main" count="279" uniqueCount="138">
  <si>
    <t>Nespremenljivi del RSEE</t>
  </si>
  <si>
    <t>Spremenljivi del RSEE</t>
  </si>
  <si>
    <t>RSEE SKUPAJ</t>
  </si>
  <si>
    <t>€/MWhel</t>
  </si>
  <si>
    <t>do 50 kW</t>
  </si>
  <si>
    <t xml:space="preserve"> do 1 MW</t>
  </si>
  <si>
    <t>do 10 MW</t>
  </si>
  <si>
    <t>1. Hidroelektrarne</t>
  </si>
  <si>
    <t>2. Vetrne elektrarne</t>
  </si>
  <si>
    <t>3.1 Sončne elektrarne - na stavbah</t>
  </si>
  <si>
    <t>3.2 Sončne elektrarne - samostojni objekti</t>
  </si>
  <si>
    <t>4. Geotermalne elektrarne</t>
  </si>
  <si>
    <t>5.1 Elektrarne na lesno biomaso</t>
  </si>
  <si>
    <t>5.4. Stare elektrarne na lesno biomaso</t>
  </si>
  <si>
    <t>6.1 Bioplinske enote - biomasa</t>
  </si>
  <si>
    <t>6.2 Bioplinske enote - odpadki</t>
  </si>
  <si>
    <t>8. Elektrarne na bioplin iz čistilnih naprav</t>
  </si>
  <si>
    <t>7. Elektrarne na odlagališčni plin</t>
  </si>
  <si>
    <t>9. Elektrarne na biološko razgradljive odpadke</t>
  </si>
  <si>
    <t>Celoletno obratovanje (več kot 4.000 h/leto)</t>
  </si>
  <si>
    <t>do 5 MW</t>
  </si>
  <si>
    <t>a</t>
  </si>
  <si>
    <t>b</t>
  </si>
  <si>
    <t>Izračun regresije:</t>
  </si>
  <si>
    <t>NDRS</t>
  </si>
  <si>
    <t>x</t>
  </si>
  <si>
    <t>y</t>
  </si>
  <si>
    <t>ln(x)</t>
  </si>
  <si>
    <t>ln(y)</t>
  </si>
  <si>
    <t>ln(x)*ln(y)</t>
  </si>
  <si>
    <t>(ln(x))^2</t>
  </si>
  <si>
    <r>
      <t>P</t>
    </r>
    <r>
      <rPr>
        <b/>
        <vertAlign val="subscript"/>
        <sz val="11"/>
        <color theme="1"/>
        <rFont val="Calibri"/>
        <family val="2"/>
        <charset val="238"/>
        <scheme val="minor"/>
      </rPr>
      <t>El</t>
    </r>
  </si>
  <si>
    <t>RSEE</t>
  </si>
  <si>
    <t>€/MWh</t>
  </si>
  <si>
    <t>MW</t>
  </si>
  <si>
    <r>
      <t>P</t>
    </r>
    <r>
      <rPr>
        <b/>
        <vertAlign val="subscript"/>
        <sz val="16"/>
        <color theme="1"/>
        <rFont val="Calibri"/>
        <family val="2"/>
        <charset val="238"/>
        <scheme val="minor"/>
      </rPr>
      <t>El</t>
    </r>
    <r>
      <rPr>
        <b/>
        <sz val="16"/>
        <color theme="1"/>
        <rFont val="Calibri"/>
        <family val="2"/>
        <charset val="238"/>
        <scheme val="minor"/>
      </rPr>
      <t xml:space="preserve"> [MW]</t>
    </r>
  </si>
  <si>
    <t>Vnesi nazivno električno moč PN HE:</t>
  </si>
  <si>
    <t>Vnesi nazivno električno moč PN SE:</t>
  </si>
  <si>
    <t>SDRS</t>
  </si>
  <si>
    <t>Vnesi nazivno električno moč PN SPTE:</t>
  </si>
  <si>
    <t>Sezonsko obratovanje (do 4.000 h/leto)</t>
  </si>
  <si>
    <r>
      <t>RSEE = a * P</t>
    </r>
    <r>
      <rPr>
        <b/>
        <vertAlign val="subscript"/>
        <sz val="22"/>
        <color theme="1"/>
        <rFont val="Calibri"/>
        <family val="2"/>
        <charset val="238"/>
        <scheme val="minor"/>
      </rPr>
      <t>El</t>
    </r>
    <r>
      <rPr>
        <b/>
        <vertAlign val="superscript"/>
        <sz val="22"/>
        <color theme="1"/>
        <rFont val="Calibri"/>
        <family val="2"/>
        <charset val="238"/>
        <scheme val="minor"/>
      </rPr>
      <t>b</t>
    </r>
  </si>
  <si>
    <t>Referenčna tržna cena električne energije:</t>
  </si>
  <si>
    <t>PN SPTE</t>
  </si>
  <si>
    <t>Leto</t>
  </si>
  <si>
    <t>Ref. cena zemelj. Plina (C(B)):</t>
  </si>
  <si>
    <t>KODA</t>
  </si>
  <si>
    <t>Delež izkor. toplote</t>
  </si>
  <si>
    <t>Specifični investicijski stroški (EUR/kWel)</t>
  </si>
  <si>
    <t>Zavar. idr. % invest.</t>
  </si>
  <si>
    <t>Obratovanje % invest.</t>
  </si>
  <si>
    <t>Delo
 št. zaposl.</t>
  </si>
  <si>
    <t>HE01</t>
  </si>
  <si>
    <t>HE02</t>
  </si>
  <si>
    <t>HE03</t>
  </si>
  <si>
    <t>VE01</t>
  </si>
  <si>
    <t>VE02</t>
  </si>
  <si>
    <t>VE03</t>
  </si>
  <si>
    <t>SE11</t>
  </si>
  <si>
    <t>SE12</t>
  </si>
  <si>
    <t>SE13</t>
  </si>
  <si>
    <t>SE21</t>
  </si>
  <si>
    <t>SE22</t>
  </si>
  <si>
    <t>SE23</t>
  </si>
  <si>
    <t>GT01</t>
  </si>
  <si>
    <t>GT02</t>
  </si>
  <si>
    <t>GT03</t>
  </si>
  <si>
    <t>LB11</t>
  </si>
  <si>
    <t>LB12</t>
  </si>
  <si>
    <t>LB13</t>
  </si>
  <si>
    <t>5.4.Stare elektrarne na lesno biomaso</t>
  </si>
  <si>
    <t>LB41</t>
  </si>
  <si>
    <t>LB42</t>
  </si>
  <si>
    <t>LB43</t>
  </si>
  <si>
    <t>BP11</t>
  </si>
  <si>
    <t>BP12</t>
  </si>
  <si>
    <t>BP13</t>
  </si>
  <si>
    <t>BP21</t>
  </si>
  <si>
    <t>BP22</t>
  </si>
  <si>
    <t>BP23</t>
  </si>
  <si>
    <t>7. Elektrarne na bioplin iz čistilnih naprav</t>
  </si>
  <si>
    <t>ČN01</t>
  </si>
  <si>
    <t>ČN02</t>
  </si>
  <si>
    <t>ČN03</t>
  </si>
  <si>
    <t>8. Elektrarne na odlagališčni plin</t>
  </si>
  <si>
    <t>OP01</t>
  </si>
  <si>
    <t>OP02</t>
  </si>
  <si>
    <t>OP03</t>
  </si>
  <si>
    <t>BO01</t>
  </si>
  <si>
    <t>BO02</t>
  </si>
  <si>
    <t>BO03</t>
  </si>
  <si>
    <t>11. SPTE na fosilna goriva (do 4.000 ur)</t>
  </si>
  <si>
    <t>SF11</t>
  </si>
  <si>
    <t>SF12</t>
  </si>
  <si>
    <t>SF13</t>
  </si>
  <si>
    <t>SF14</t>
  </si>
  <si>
    <t>11. SPTE na fosilna goriva (več kot 4.000 ur)</t>
  </si>
  <si>
    <t>SF21</t>
  </si>
  <si>
    <t>SF22</t>
  </si>
  <si>
    <t>SF23</t>
  </si>
  <si>
    <t>SF24</t>
  </si>
  <si>
    <t>Podatek ali podpora ni predvidena</t>
  </si>
  <si>
    <t>3.2 Sončne elektrarne - integrirane</t>
  </si>
  <si>
    <t>SE24</t>
  </si>
  <si>
    <t>€/Sm3</t>
  </si>
  <si>
    <t>Predvidene obratov. ure za tip elektarne</t>
  </si>
  <si>
    <r>
      <t>Izk</t>
    </r>
    <r>
      <rPr>
        <b/>
        <vertAlign val="subscript"/>
        <sz val="11"/>
        <rFont val="Arial"/>
        <family val="2"/>
        <charset val="238"/>
      </rPr>
      <t>el</t>
    </r>
    <r>
      <rPr>
        <b/>
        <sz val="11"/>
        <rFont val="Arial"/>
        <family val="2"/>
        <charset val="238"/>
      </rPr>
      <t xml:space="preserve"> %</t>
    </r>
  </si>
  <si>
    <r>
      <t>Izk</t>
    </r>
    <r>
      <rPr>
        <b/>
        <vertAlign val="subscript"/>
        <sz val="11"/>
        <rFont val="Arial"/>
        <family val="2"/>
        <charset val="238"/>
      </rPr>
      <t>t</t>
    </r>
    <r>
      <rPr>
        <b/>
        <sz val="11"/>
        <rFont val="Arial"/>
        <family val="2"/>
        <charset val="238"/>
      </rPr>
      <t xml:space="preserve"> %</t>
    </r>
  </si>
  <si>
    <t>Tipčna velikost (MW)</t>
  </si>
  <si>
    <t>Vzdrževanje %  invest., (€/MWh)</t>
  </si>
  <si>
    <t>NDRS
 (€/MWh)</t>
  </si>
  <si>
    <t>SDRS
 (€/MWh)</t>
  </si>
  <si>
    <t>RSEE (€/MWh)</t>
  </si>
  <si>
    <t>Cena ZO (€/MWh)</t>
  </si>
  <si>
    <t>Višina OP (€/MWh)</t>
  </si>
  <si>
    <t>Pel</t>
  </si>
  <si>
    <t>Krivulja KNDRS</t>
  </si>
  <si>
    <t>RSEE razr.</t>
  </si>
  <si>
    <t>SPTE  (do 4.000h/leto)</t>
  </si>
  <si>
    <t>SPTE (več kot 4.000 h/leto)</t>
  </si>
  <si>
    <t>PN OVE</t>
  </si>
  <si>
    <t>Krivulja KNDRS&lt;4000h</t>
  </si>
  <si>
    <t>Krivulja KNDRS&gt;4000h</t>
  </si>
  <si>
    <t>Krivulja KSDRS</t>
  </si>
  <si>
    <t>RSEE &gt;4000h</t>
  </si>
  <si>
    <t>RSEE &lt;4000h</t>
  </si>
  <si>
    <t>do 20 MW</t>
  </si>
  <si>
    <t>PNSPTE</t>
  </si>
  <si>
    <t>TABELA RSEE 2016</t>
  </si>
  <si>
    <t>VE</t>
  </si>
  <si>
    <t>LB</t>
  </si>
  <si>
    <t>SEO</t>
  </si>
  <si>
    <t>Referenčni stroški za leto 2022 za tipične velikostne razrede PN</t>
  </si>
  <si>
    <t>To ni osveženo!</t>
  </si>
  <si>
    <t>v 2016 = 83,279</t>
  </si>
  <si>
    <t>MOČ PROIZVODNE NAPRAVE SE VNESE V ENOTI MW, ZAOKROŽENA NA 3 DECIMALNA MESTA NATANČNO!</t>
  </si>
  <si>
    <t xml:space="preserve">10. SPTE na fosilna goriva </t>
  </si>
  <si>
    <t>Izračun RSEE za leto 2023 (javni poziv december 2023) z regresijskimi krivuljami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</si>
</sst>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"/>
    <numFmt numFmtId="166" formatCode="#,##0.000"/>
    <numFmt numFmtId="167" formatCode="0.0%"/>
    <numFmt numFmtId="168" formatCode="#,##0.0"/>
    <numFmt numFmtId="169" formatCode="0.0000"/>
  </numFmts>
  <fonts count="4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i/>
      <sz val="8"/>
      <name val="Arial"/>
      <family val="2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vertAlign val="sub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vertAlign val="subscript"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4"/>
      <name val="Arial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vertAlign val="subscript"/>
      <sz val="22"/>
      <color theme="1"/>
      <name val="Calibri"/>
      <family val="2"/>
      <charset val="238"/>
      <scheme val="minor"/>
    </font>
    <font>
      <b/>
      <vertAlign val="superscript"/>
      <sz val="22"/>
      <color theme="1"/>
      <name val="Calibri"/>
      <family val="2"/>
      <charset val="238"/>
      <scheme val="minor"/>
    </font>
    <font>
      <b/>
      <vertAlign val="subscript"/>
      <sz val="11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i/>
      <sz val="8"/>
      <name val="Arial"/>
      <family val="2"/>
      <charset val="238"/>
    </font>
    <font>
      <b/>
      <sz val="1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9" fontId="33" fillId="0" borderId="0" applyFont="0" applyFill="0" applyBorder="0" applyAlignment="0" applyProtection="0"/>
  </cellStyleXfs>
  <cellXfs count="335">
    <xf numFmtId="0" fontId="0" fillId="0" borderId="0" xfId="0"/>
    <xf numFmtId="3" fontId="4" fillId="0" borderId="10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0" fontId="2" fillId="0" borderId="13" xfId="0" applyFont="1" applyBorder="1"/>
    <xf numFmtId="4" fontId="0" fillId="0" borderId="14" xfId="0" applyNumberFormat="1" applyBorder="1"/>
    <xf numFmtId="4" fontId="0" fillId="0" borderId="15" xfId="0" applyNumberFormat="1" applyBorder="1"/>
    <xf numFmtId="4" fontId="0" fillId="1" borderId="14" xfId="0" applyNumberFormat="1" applyFill="1" applyBorder="1"/>
    <xf numFmtId="4" fontId="0" fillId="1" borderId="15" xfId="0" applyNumberFormat="1" applyFill="1" applyBorder="1"/>
    <xf numFmtId="0" fontId="2" fillId="0" borderId="17" xfId="0" applyFont="1" applyBorder="1"/>
    <xf numFmtId="4" fontId="6" fillId="1" borderId="14" xfId="0" applyNumberFormat="1" applyFont="1" applyFill="1" applyBorder="1"/>
    <xf numFmtId="4" fontId="6" fillId="1" borderId="15" xfId="0" applyNumberFormat="1" applyFont="1" applyFill="1" applyBorder="1"/>
    <xf numFmtId="4" fontId="0" fillId="2" borderId="14" xfId="0" applyNumberFormat="1" applyFill="1" applyBorder="1"/>
    <xf numFmtId="0" fontId="2" fillId="0" borderId="17" xfId="0" applyFont="1" applyFill="1" applyBorder="1"/>
    <xf numFmtId="0" fontId="2" fillId="0" borderId="19" xfId="0" applyFont="1" applyBorder="1"/>
    <xf numFmtId="4" fontId="0" fillId="1" borderId="10" xfId="0" applyNumberFormat="1" applyFill="1" applyBorder="1"/>
    <xf numFmtId="4" fontId="0" fillId="0" borderId="11" xfId="0" applyNumberFormat="1" applyBorder="1"/>
    <xf numFmtId="4" fontId="0" fillId="1" borderId="11" xfId="0" applyNumberFormat="1" applyFill="1" applyBorder="1"/>
    <xf numFmtId="3" fontId="4" fillId="0" borderId="24" xfId="0" applyNumberFormat="1" applyFont="1" applyFill="1" applyBorder="1" applyAlignment="1">
      <alignment horizontal="center"/>
    </xf>
    <xf numFmtId="3" fontId="4" fillId="0" borderId="25" xfId="0" applyNumberFormat="1" applyFont="1" applyFill="1" applyBorder="1" applyAlignment="1">
      <alignment horizontal="center"/>
    </xf>
    <xf numFmtId="2" fontId="0" fillId="0" borderId="23" xfId="0" applyNumberFormat="1" applyBorder="1"/>
    <xf numFmtId="4" fontId="7" fillId="0" borderId="14" xfId="0" applyNumberFormat="1" applyFont="1" applyBorder="1"/>
    <xf numFmtId="4" fontId="7" fillId="0" borderId="15" xfId="0" applyNumberFormat="1" applyFont="1" applyBorder="1"/>
    <xf numFmtId="4" fontId="7" fillId="1" borderId="10" xfId="0" applyNumberFormat="1" applyFont="1" applyFill="1" applyBorder="1"/>
    <xf numFmtId="4" fontId="7" fillId="0" borderId="11" xfId="0" applyNumberFormat="1" applyFont="1" applyBorder="1"/>
    <xf numFmtId="2" fontId="1" fillId="0" borderId="20" xfId="0" applyNumberFormat="1" applyFont="1" applyBorder="1"/>
    <xf numFmtId="2" fontId="1" fillId="0" borderId="21" xfId="0" applyNumberFormat="1" applyFont="1" applyBorder="1"/>
    <xf numFmtId="2" fontId="1" fillId="0" borderId="22" xfId="0" applyNumberFormat="1" applyFont="1" applyBorder="1"/>
    <xf numFmtId="2" fontId="1" fillId="0" borderId="28" xfId="0" applyNumberFormat="1" applyFont="1" applyBorder="1"/>
    <xf numFmtId="2" fontId="1" fillId="0" borderId="29" xfId="0" applyNumberFormat="1" applyFont="1" applyBorder="1"/>
    <xf numFmtId="2" fontId="1" fillId="0" borderId="30" xfId="0" applyNumberFormat="1" applyFont="1" applyBorder="1"/>
    <xf numFmtId="0" fontId="1" fillId="0" borderId="0" xfId="0" applyFont="1"/>
    <xf numFmtId="0" fontId="13" fillId="0" borderId="0" xfId="0" applyFont="1"/>
    <xf numFmtId="0" fontId="1" fillId="0" borderId="0" xfId="0" applyFont="1" applyAlignment="1">
      <alignment horizontal="center"/>
    </xf>
    <xf numFmtId="0" fontId="15" fillId="0" borderId="0" xfId="0" applyFont="1"/>
    <xf numFmtId="0" fontId="22" fillId="0" borderId="0" xfId="0" applyFont="1"/>
    <xf numFmtId="0" fontId="23" fillId="0" borderId="0" xfId="0" applyFont="1"/>
    <xf numFmtId="4" fontId="0" fillId="0" borderId="0" xfId="0" applyNumberFormat="1"/>
    <xf numFmtId="0" fontId="32" fillId="0" borderId="0" xfId="1" applyFont="1" applyAlignment="1">
      <alignment horizontal="right"/>
    </xf>
    <xf numFmtId="0" fontId="32" fillId="0" borderId="0" xfId="1" applyFont="1"/>
    <xf numFmtId="0" fontId="34" fillId="0" borderId="0" xfId="1" applyFont="1"/>
    <xf numFmtId="0" fontId="5" fillId="0" borderId="0" xfId="1"/>
    <xf numFmtId="0" fontId="18" fillId="0" borderId="0" xfId="1" applyFont="1" applyAlignment="1">
      <alignment horizontal="right"/>
    </xf>
    <xf numFmtId="0" fontId="18" fillId="4" borderId="0" xfId="1" applyFont="1" applyFill="1" applyAlignment="1">
      <alignment horizontal="center"/>
    </xf>
    <xf numFmtId="0" fontId="15" fillId="0" borderId="0" xfId="1" applyFont="1" applyAlignment="1">
      <alignment horizontal="right"/>
    </xf>
    <xf numFmtId="2" fontId="15" fillId="0" borderId="0" xfId="1" applyNumberFormat="1" applyFont="1" applyAlignment="1">
      <alignment horizontal="right"/>
    </xf>
    <xf numFmtId="0" fontId="15" fillId="0" borderId="0" xfId="1" applyFont="1"/>
    <xf numFmtId="0" fontId="15" fillId="0" borderId="0" xfId="1" applyFont="1" applyBorder="1" applyAlignment="1">
      <alignment horizontal="right"/>
    </xf>
    <xf numFmtId="0" fontId="15" fillId="0" borderId="0" xfId="1" applyFont="1" applyBorder="1"/>
    <xf numFmtId="0" fontId="35" fillId="0" borderId="0" xfId="0" applyFont="1" applyBorder="1" applyAlignment="1">
      <alignment horizontal="center"/>
    </xf>
    <xf numFmtId="0" fontId="5" fillId="0" borderId="33" xfId="1" applyBorder="1"/>
    <xf numFmtId="0" fontId="7" fillId="0" borderId="49" xfId="1" applyFont="1" applyBorder="1" applyAlignment="1">
      <alignment horizontal="center"/>
    </xf>
    <xf numFmtId="0" fontId="2" fillId="0" borderId="54" xfId="1" applyFont="1" applyBorder="1"/>
    <xf numFmtId="0" fontId="2" fillId="0" borderId="13" xfId="1" applyFont="1" applyBorder="1" applyAlignment="1">
      <alignment horizontal="center"/>
    </xf>
    <xf numFmtId="3" fontId="7" fillId="0" borderId="56" xfId="1" applyNumberFormat="1" applyFont="1" applyBorder="1"/>
    <xf numFmtId="0" fontId="5" fillId="0" borderId="6" xfId="1" applyBorder="1"/>
    <xf numFmtId="0" fontId="2" fillId="0" borderId="17" xfId="1" applyFont="1" applyBorder="1" applyAlignment="1">
      <alignment horizontal="center"/>
    </xf>
    <xf numFmtId="0" fontId="2" fillId="0" borderId="6" xfId="1" applyFont="1" applyBorder="1"/>
    <xf numFmtId="0" fontId="7" fillId="0" borderId="17" xfId="1" applyFont="1" applyBorder="1" applyAlignment="1">
      <alignment horizontal="center"/>
    </xf>
    <xf numFmtId="3" fontId="7" fillId="3" borderId="56" xfId="1" applyNumberFormat="1" applyFont="1" applyFill="1" applyBorder="1"/>
    <xf numFmtId="0" fontId="2" fillId="0" borderId="6" xfId="1" applyFont="1" applyFill="1" applyBorder="1"/>
    <xf numFmtId="0" fontId="5" fillId="0" borderId="59" xfId="1" applyBorder="1"/>
    <xf numFmtId="0" fontId="2" fillId="0" borderId="60" xfId="1" applyFont="1" applyBorder="1" applyAlignment="1">
      <alignment horizontal="center"/>
    </xf>
    <xf numFmtId="3" fontId="7" fillId="0" borderId="65" xfId="1" applyNumberFormat="1" applyFont="1" applyBorder="1"/>
    <xf numFmtId="0" fontId="7" fillId="0" borderId="2" xfId="1" applyFont="1" applyBorder="1"/>
    <xf numFmtId="0" fontId="7" fillId="0" borderId="27" xfId="1" applyFont="1" applyBorder="1" applyAlignment="1">
      <alignment horizontal="center"/>
    </xf>
    <xf numFmtId="3" fontId="7" fillId="0" borderId="20" xfId="1" applyNumberFormat="1" applyFont="1" applyBorder="1"/>
    <xf numFmtId="3" fontId="7" fillId="0" borderId="4" xfId="1" applyNumberFormat="1" applyFont="1" applyBorder="1" applyAlignment="1">
      <alignment horizontal="center"/>
    </xf>
    <xf numFmtId="167" fontId="7" fillId="0" borderId="67" xfId="2" applyNumberFormat="1" applyFont="1" applyBorder="1" applyAlignment="1">
      <alignment horizontal="center"/>
    </xf>
    <xf numFmtId="0" fontId="5" fillId="0" borderId="14" xfId="1" applyBorder="1"/>
    <xf numFmtId="3" fontId="7" fillId="0" borderId="8" xfId="1" applyNumberFormat="1" applyFont="1" applyBorder="1" applyAlignment="1">
      <alignment horizontal="center"/>
    </xf>
    <xf numFmtId="167" fontId="7" fillId="0" borderId="45" xfId="2" applyNumberFormat="1" applyFont="1" applyBorder="1" applyAlignment="1">
      <alignment horizontal="center"/>
    </xf>
    <xf numFmtId="0" fontId="5" fillId="0" borderId="69" xfId="1" applyBorder="1"/>
    <xf numFmtId="0" fontId="7" fillId="0" borderId="19" xfId="1" applyFont="1" applyBorder="1" applyAlignment="1">
      <alignment horizontal="center"/>
    </xf>
    <xf numFmtId="3" fontId="7" fillId="0" borderId="28" xfId="1" applyNumberFormat="1" applyFont="1" applyBorder="1"/>
    <xf numFmtId="3" fontId="7" fillId="0" borderId="72" xfId="1" applyNumberFormat="1" applyFont="1" applyBorder="1" applyAlignment="1">
      <alignment horizontal="center"/>
    </xf>
    <xf numFmtId="167" fontId="7" fillId="0" borderId="70" xfId="2" applyNumberFormat="1" applyFont="1" applyBorder="1" applyAlignment="1">
      <alignment horizontal="center"/>
    </xf>
    <xf numFmtId="0" fontId="5" fillId="3" borderId="0" xfId="1" applyFill="1"/>
    <xf numFmtId="0" fontId="38" fillId="0" borderId="0" xfId="1" applyFont="1"/>
    <xf numFmtId="169" fontId="5" fillId="0" borderId="0" xfId="1" applyNumberFormat="1"/>
    <xf numFmtId="0" fontId="2" fillId="0" borderId="14" xfId="1" applyFont="1" applyBorder="1"/>
    <xf numFmtId="0" fontId="7" fillId="0" borderId="15" xfId="1" applyFont="1" applyBorder="1" applyAlignment="1">
      <alignment horizontal="center"/>
    </xf>
    <xf numFmtId="0" fontId="5" fillId="0" borderId="15" xfId="1" applyBorder="1"/>
    <xf numFmtId="0" fontId="5" fillId="0" borderId="0" xfId="1" applyBorder="1"/>
    <xf numFmtId="0" fontId="5" fillId="0" borderId="55" xfId="1" applyBorder="1"/>
    <xf numFmtId="3" fontId="5" fillId="0" borderId="15" xfId="1" applyNumberFormat="1" applyBorder="1"/>
    <xf numFmtId="0" fontId="5" fillId="10" borderId="55" xfId="1" applyFill="1" applyBorder="1"/>
    <xf numFmtId="167" fontId="7" fillId="3" borderId="3" xfId="2" applyNumberFormat="1" applyFont="1" applyFill="1" applyBorder="1" applyAlignment="1">
      <alignment horizontal="center"/>
    </xf>
    <xf numFmtId="167" fontId="7" fillId="3" borderId="44" xfId="2" applyNumberFormat="1" applyFont="1" applyFill="1" applyBorder="1" applyAlignment="1">
      <alignment horizontal="center"/>
    </xf>
    <xf numFmtId="167" fontId="7" fillId="3" borderId="23" xfId="2" applyNumberFormat="1" applyFont="1" applyFill="1" applyBorder="1" applyAlignment="1">
      <alignment horizontal="center"/>
    </xf>
    <xf numFmtId="49" fontId="37" fillId="11" borderId="49" xfId="1" applyNumberFormat="1" applyFont="1" applyFill="1" applyBorder="1" applyAlignment="1" applyProtection="1">
      <alignment horizontal="center" vertical="center" wrapText="1"/>
      <protection locked="0"/>
    </xf>
    <xf numFmtId="49" fontId="39" fillId="4" borderId="51" xfId="1" applyNumberFormat="1" applyFont="1" applyFill="1" applyBorder="1" applyAlignment="1" applyProtection="1">
      <alignment horizontal="center" vertical="center" wrapText="1"/>
      <protection locked="0"/>
    </xf>
    <xf numFmtId="49" fontId="39" fillId="4" borderId="52" xfId="1" applyNumberFormat="1" applyFont="1" applyFill="1" applyBorder="1" applyAlignment="1" applyProtection="1">
      <alignment horizontal="center" vertical="center" wrapText="1"/>
      <protection locked="0"/>
    </xf>
    <xf numFmtId="49" fontId="36" fillId="12" borderId="53" xfId="1" applyNumberFormat="1" applyFont="1" applyFill="1" applyBorder="1" applyAlignment="1" applyProtection="1">
      <alignment horizontal="center" vertical="center" wrapText="1"/>
      <protection locked="0"/>
    </xf>
    <xf numFmtId="49" fontId="36" fillId="12" borderId="35" xfId="1" applyNumberFormat="1" applyFont="1" applyFill="1" applyBorder="1" applyAlignment="1" applyProtection="1">
      <alignment horizontal="center" vertical="center" wrapText="1"/>
      <protection locked="0"/>
    </xf>
    <xf numFmtId="49" fontId="36" fillId="13" borderId="35" xfId="1" applyNumberFormat="1" applyFont="1" applyFill="1" applyBorder="1" applyAlignment="1" applyProtection="1">
      <alignment horizontal="center" vertical="center" wrapText="1"/>
      <protection locked="0"/>
    </xf>
    <xf numFmtId="49" fontId="36" fillId="9" borderId="35" xfId="1" applyNumberFormat="1" applyFont="1" applyFill="1" applyBorder="1" applyAlignment="1" applyProtection="1">
      <alignment horizontal="center" vertical="center" wrapText="1"/>
      <protection locked="0"/>
    </xf>
    <xf numFmtId="49" fontId="36" fillId="14" borderId="50" xfId="1" applyNumberFormat="1" applyFont="1" applyFill="1" applyBorder="1" applyAlignment="1" applyProtection="1">
      <alignment horizontal="center" vertical="center" wrapText="1"/>
      <protection locked="0"/>
    </xf>
    <xf numFmtId="49" fontId="36" fillId="14" borderId="35" xfId="1" applyNumberFormat="1" applyFont="1" applyFill="1" applyBorder="1" applyAlignment="1" applyProtection="1">
      <alignment horizontal="center" vertical="center" wrapText="1"/>
      <protection locked="0"/>
    </xf>
    <xf numFmtId="49" fontId="36" fillId="14" borderId="53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45" xfId="1" applyNumberFormat="1" applyFont="1" applyBorder="1"/>
    <xf numFmtId="0" fontId="5" fillId="3" borderId="55" xfId="1" applyFont="1" applyFill="1" applyBorder="1"/>
    <xf numFmtId="0" fontId="7" fillId="0" borderId="13" xfId="1" applyFont="1" applyBorder="1"/>
    <xf numFmtId="2" fontId="7" fillId="0" borderId="55" xfId="1" applyNumberFormat="1" applyFont="1" applyBorder="1"/>
    <xf numFmtId="2" fontId="7" fillId="0" borderId="43" xfId="1" applyNumberFormat="1" applyFont="1" applyBorder="1"/>
    <xf numFmtId="4" fontId="7" fillId="0" borderId="57" xfId="1" applyNumberFormat="1" applyFont="1" applyBorder="1" applyAlignment="1">
      <alignment horizontal="center"/>
    </xf>
    <xf numFmtId="4" fontId="7" fillId="3" borderId="56" xfId="1" applyNumberFormat="1" applyFont="1" applyFill="1" applyBorder="1" applyAlignment="1">
      <alignment horizontal="center"/>
    </xf>
    <xf numFmtId="4" fontId="7" fillId="3" borderId="55" xfId="1" applyNumberFormat="1" applyFont="1" applyFill="1" applyBorder="1" applyAlignment="1">
      <alignment horizontal="center"/>
    </xf>
    <xf numFmtId="4" fontId="7" fillId="3" borderId="58" xfId="1" applyNumberFormat="1" applyFont="1" applyFill="1" applyBorder="1" applyAlignment="1">
      <alignment horizontal="center"/>
    </xf>
    <xf numFmtId="3" fontId="7" fillId="0" borderId="58" xfId="1" applyNumberFormat="1" applyFont="1" applyBorder="1" applyAlignment="1">
      <alignment horizontal="center"/>
    </xf>
    <xf numFmtId="4" fontId="7" fillId="0" borderId="58" xfId="1" applyNumberFormat="1" applyFont="1" applyBorder="1" applyAlignment="1">
      <alignment horizontal="center"/>
    </xf>
    <xf numFmtId="0" fontId="5" fillId="3" borderId="15" xfId="1" applyFont="1" applyFill="1" applyBorder="1"/>
    <xf numFmtId="0" fontId="7" fillId="0" borderId="17" xfId="1" applyFont="1" applyBorder="1"/>
    <xf numFmtId="0" fontId="7" fillId="0" borderId="55" xfId="1" applyFont="1" applyBorder="1"/>
    <xf numFmtId="168" fontId="7" fillId="0" borderId="58" xfId="1" applyNumberFormat="1" applyFont="1" applyBorder="1" applyAlignment="1">
      <alignment horizontal="center"/>
    </xf>
    <xf numFmtId="2" fontId="7" fillId="0" borderId="17" xfId="1" applyNumberFormat="1" applyFont="1" applyBorder="1"/>
    <xf numFmtId="167" fontId="7" fillId="0" borderId="56" xfId="2" applyNumberFormat="1" applyFont="1" applyBorder="1" applyAlignment="1">
      <alignment horizontal="center"/>
    </xf>
    <xf numFmtId="167" fontId="7" fillId="0" borderId="55" xfId="2" applyNumberFormat="1" applyFont="1" applyBorder="1" applyAlignment="1">
      <alignment horizontal="center"/>
    </xf>
    <xf numFmtId="167" fontId="7" fillId="0" borderId="58" xfId="2" applyNumberFormat="1" applyFont="1" applyBorder="1" applyAlignment="1">
      <alignment horizontal="center"/>
    </xf>
    <xf numFmtId="0" fontId="7" fillId="3" borderId="15" xfId="1" applyFont="1" applyFill="1" applyBorder="1"/>
    <xf numFmtId="4" fontId="7" fillId="3" borderId="57" xfId="1" applyNumberFormat="1" applyFont="1" applyFill="1" applyBorder="1" applyAlignment="1">
      <alignment horizontal="center"/>
    </xf>
    <xf numFmtId="3" fontId="7" fillId="3" borderId="58" xfId="1" applyNumberFormat="1" applyFont="1" applyFill="1" applyBorder="1" applyAlignment="1">
      <alignment horizontal="center"/>
    </xf>
    <xf numFmtId="3" fontId="7" fillId="3" borderId="14" xfId="1" applyNumberFormat="1" applyFont="1" applyFill="1" applyBorder="1" applyAlignment="1">
      <alignment horizontal="center"/>
    </xf>
    <xf numFmtId="167" fontId="7" fillId="3" borderId="45" xfId="2" applyNumberFormat="1" applyFont="1" applyFill="1" applyBorder="1" applyAlignment="1">
      <alignment horizontal="center"/>
    </xf>
    <xf numFmtId="168" fontId="7" fillId="3" borderId="57" xfId="1" applyNumberFormat="1" applyFont="1" applyFill="1" applyBorder="1" applyAlignment="1">
      <alignment horizontal="center"/>
    </xf>
    <xf numFmtId="3" fontId="7" fillId="3" borderId="56" xfId="1" applyNumberFormat="1" applyFont="1" applyFill="1" applyBorder="1" applyAlignment="1">
      <alignment horizontal="center"/>
    </xf>
    <xf numFmtId="0" fontId="7" fillId="2" borderId="55" xfId="1" applyFont="1" applyFill="1" applyBorder="1"/>
    <xf numFmtId="2" fontId="5" fillId="3" borderId="45" xfId="1" applyNumberFormat="1" applyFont="1" applyFill="1" applyBorder="1"/>
    <xf numFmtId="0" fontId="7" fillId="3" borderId="17" xfId="1" applyFont="1" applyFill="1" applyBorder="1"/>
    <xf numFmtId="0" fontId="7" fillId="3" borderId="55" xfId="1" applyFont="1" applyFill="1" applyBorder="1"/>
    <xf numFmtId="2" fontId="7" fillId="3" borderId="43" xfId="1" applyNumberFormat="1" applyFont="1" applyFill="1" applyBorder="1"/>
    <xf numFmtId="3" fontId="7" fillId="3" borderId="44" xfId="1" applyNumberFormat="1" applyFont="1" applyFill="1" applyBorder="1" applyAlignment="1">
      <alignment horizontal="center"/>
    </xf>
    <xf numFmtId="167" fontId="7" fillId="3" borderId="58" xfId="2" applyNumberFormat="1" applyFont="1" applyFill="1" applyBorder="1" applyAlignment="1">
      <alignment horizontal="center"/>
    </xf>
    <xf numFmtId="2" fontId="5" fillId="0" borderId="61" xfId="1" applyNumberFormat="1" applyFont="1" applyBorder="1"/>
    <xf numFmtId="0" fontId="5" fillId="3" borderId="62" xfId="1" applyFont="1" applyFill="1" applyBorder="1"/>
    <xf numFmtId="0" fontId="7" fillId="0" borderId="60" xfId="1" applyFont="1" applyBorder="1"/>
    <xf numFmtId="0" fontId="7" fillId="0" borderId="63" xfId="1" applyFont="1" applyBorder="1"/>
    <xf numFmtId="2" fontId="7" fillId="0" borderId="64" xfId="1" applyNumberFormat="1" applyFont="1" applyBorder="1"/>
    <xf numFmtId="4" fontId="7" fillId="0" borderId="66" xfId="1" applyNumberFormat="1" applyFont="1" applyBorder="1" applyAlignment="1">
      <alignment horizontal="center"/>
    </xf>
    <xf numFmtId="167" fontId="7" fillId="3" borderId="39" xfId="2" applyNumberFormat="1" applyFont="1" applyFill="1" applyBorder="1" applyAlignment="1">
      <alignment horizontal="center"/>
    </xf>
    <xf numFmtId="3" fontId="7" fillId="0" borderId="39" xfId="1" applyNumberFormat="1" applyFont="1" applyBorder="1" applyAlignment="1">
      <alignment horizontal="center"/>
    </xf>
    <xf numFmtId="2" fontId="5" fillId="0" borderId="20" xfId="1" applyNumberFormat="1" applyFont="1" applyBorder="1"/>
    <xf numFmtId="2" fontId="5" fillId="0" borderId="67" xfId="1" applyNumberFormat="1" applyFont="1" applyBorder="1"/>
    <xf numFmtId="0" fontId="7" fillId="0" borderId="27" xfId="1" applyFont="1" applyBorder="1"/>
    <xf numFmtId="0" fontId="7" fillId="0" borderId="21" xfId="1" applyFont="1" applyBorder="1"/>
    <xf numFmtId="2" fontId="7" fillId="0" borderId="68" xfId="1" applyNumberFormat="1" applyFont="1" applyBorder="1"/>
    <xf numFmtId="166" fontId="7" fillId="0" borderId="22" xfId="1" applyNumberFormat="1" applyFont="1" applyBorder="1" applyAlignment="1">
      <alignment horizontal="center"/>
    </xf>
    <xf numFmtId="167" fontId="7" fillId="0" borderId="20" xfId="2" applyNumberFormat="1" applyFont="1" applyBorder="1" applyAlignment="1">
      <alignment horizontal="center"/>
    </xf>
    <xf numFmtId="167" fontId="7" fillId="0" borderId="21" xfId="2" applyNumberFormat="1" applyFont="1" applyBorder="1" applyAlignment="1">
      <alignment horizontal="center"/>
    </xf>
    <xf numFmtId="167" fontId="7" fillId="3" borderId="4" xfId="2" applyNumberFormat="1" applyFont="1" applyFill="1" applyBorder="1" applyAlignment="1">
      <alignment horizontal="center"/>
    </xf>
    <xf numFmtId="2" fontId="7" fillId="0" borderId="20" xfId="1" applyNumberFormat="1" applyFont="1" applyBorder="1" applyAlignment="1">
      <alignment horizontal="center" vertical="center"/>
    </xf>
    <xf numFmtId="168" fontId="7" fillId="0" borderId="22" xfId="1" applyNumberFormat="1" applyFont="1" applyBorder="1" applyAlignment="1">
      <alignment horizontal="center"/>
    </xf>
    <xf numFmtId="0" fontId="5" fillId="0" borderId="14" xfId="1" applyFont="1" applyBorder="1"/>
    <xf numFmtId="168" fontId="7" fillId="0" borderId="57" xfId="1" applyNumberFormat="1" applyFont="1" applyBorder="1" applyAlignment="1">
      <alignment horizontal="center"/>
    </xf>
    <xf numFmtId="2" fontId="7" fillId="0" borderId="14" xfId="1" applyNumberFormat="1" applyFont="1" applyBorder="1" applyAlignment="1">
      <alignment horizontal="center" vertical="center"/>
    </xf>
    <xf numFmtId="3" fontId="7" fillId="0" borderId="57" xfId="1" applyNumberFormat="1" applyFont="1" applyBorder="1" applyAlignment="1">
      <alignment horizontal="center"/>
    </xf>
    <xf numFmtId="0" fontId="5" fillId="0" borderId="10" xfId="1" applyFont="1" applyBorder="1"/>
    <xf numFmtId="2" fontId="5" fillId="0" borderId="70" xfId="1" applyNumberFormat="1" applyFont="1" applyBorder="1"/>
    <xf numFmtId="0" fontId="7" fillId="0" borderId="19" xfId="1" applyFont="1" applyBorder="1"/>
    <xf numFmtId="0" fontId="7" fillId="3" borderId="29" xfId="1" applyFont="1" applyFill="1" applyBorder="1"/>
    <xf numFmtId="2" fontId="7" fillId="0" borderId="71" xfId="1" applyNumberFormat="1" applyFont="1" applyBorder="1"/>
    <xf numFmtId="3" fontId="7" fillId="0" borderId="30" xfId="1" applyNumberFormat="1" applyFont="1" applyBorder="1" applyAlignment="1">
      <alignment horizontal="center"/>
    </xf>
    <xf numFmtId="167" fontId="7" fillId="0" borderId="28" xfId="2" applyNumberFormat="1" applyFont="1" applyBorder="1" applyAlignment="1">
      <alignment horizontal="center"/>
    </xf>
    <xf numFmtId="167" fontId="7" fillId="0" borderId="29" xfId="2" applyNumberFormat="1" applyFont="1" applyBorder="1" applyAlignment="1">
      <alignment horizontal="center"/>
    </xf>
    <xf numFmtId="167" fontId="7" fillId="3" borderId="32" xfId="2" applyNumberFormat="1" applyFont="1" applyFill="1" applyBorder="1" applyAlignment="1">
      <alignment horizontal="center"/>
    </xf>
    <xf numFmtId="2" fontId="7" fillId="0" borderId="10" xfId="1" applyNumberFormat="1" applyFont="1" applyBorder="1" applyAlignment="1">
      <alignment horizontal="center" vertical="center"/>
    </xf>
    <xf numFmtId="168" fontId="7" fillId="0" borderId="30" xfId="1" applyNumberFormat="1" applyFont="1" applyBorder="1" applyAlignment="1">
      <alignment horizontal="center"/>
    </xf>
    <xf numFmtId="0" fontId="5" fillId="0" borderId="20" xfId="1" applyFont="1" applyBorder="1"/>
    <xf numFmtId="0" fontId="5" fillId="0" borderId="56" xfId="1" applyFont="1" applyBorder="1"/>
    <xf numFmtId="0" fontId="5" fillId="0" borderId="28" xfId="1" applyFont="1" applyBorder="1"/>
    <xf numFmtId="49" fontId="36" fillId="14" borderId="51" xfId="1" applyNumberFormat="1" applyFont="1" applyFill="1" applyBorder="1" applyAlignment="1" applyProtection="1">
      <alignment horizontal="center" vertical="center" wrapText="1"/>
      <protection locked="0"/>
    </xf>
    <xf numFmtId="49" fontId="39" fillId="11" borderId="50" xfId="1" applyNumberFormat="1" applyFont="1" applyFill="1" applyBorder="1" applyAlignment="1" applyProtection="1">
      <alignment horizontal="center" vertical="center" wrapText="1"/>
      <protection locked="0"/>
    </xf>
    <xf numFmtId="49" fontId="15" fillId="9" borderId="53" xfId="1" applyNumberFormat="1" applyFont="1" applyFill="1" applyBorder="1" applyAlignment="1" applyProtection="1">
      <alignment horizontal="center" vertical="center" wrapText="1"/>
      <protection locked="0"/>
    </xf>
    <xf numFmtId="49" fontId="15" fillId="9" borderId="51" xfId="1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0" applyFont="1"/>
    <xf numFmtId="0" fontId="0" fillId="0" borderId="27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61" xfId="0" applyNumberFormat="1" applyBorder="1"/>
    <xf numFmtId="2" fontId="0" fillId="0" borderId="63" xfId="0" applyNumberFormat="1" applyBorder="1"/>
    <xf numFmtId="2" fontId="0" fillId="0" borderId="39" xfId="0" applyNumberFormat="1" applyBorder="1"/>
    <xf numFmtId="2" fontId="0" fillId="0" borderId="45" xfId="0" applyNumberFormat="1" applyBorder="1"/>
    <xf numFmtId="2" fontId="0" fillId="0" borderId="55" xfId="0" applyNumberFormat="1" applyBorder="1"/>
    <xf numFmtId="3" fontId="41" fillId="0" borderId="67" xfId="0" applyNumberFormat="1" applyFont="1" applyFill="1" applyBorder="1" applyAlignment="1">
      <alignment horizontal="center"/>
    </xf>
    <xf numFmtId="3" fontId="41" fillId="0" borderId="21" xfId="0" applyNumberFormat="1" applyFont="1" applyFill="1" applyBorder="1" applyAlignment="1">
      <alignment horizontal="center"/>
    </xf>
    <xf numFmtId="3" fontId="41" fillId="0" borderId="4" xfId="0" applyNumberFormat="1" applyFont="1" applyFill="1" applyBorder="1" applyAlignment="1">
      <alignment horizontal="center"/>
    </xf>
    <xf numFmtId="2" fontId="0" fillId="0" borderId="0" xfId="0" applyNumberFormat="1"/>
    <xf numFmtId="3" fontId="4" fillId="0" borderId="51" xfId="0" applyNumberFormat="1" applyFont="1" applyFill="1" applyBorder="1" applyAlignment="1">
      <alignment horizontal="center"/>
    </xf>
    <xf numFmtId="0" fontId="9" fillId="0" borderId="0" xfId="0" applyFont="1"/>
    <xf numFmtId="3" fontId="4" fillId="0" borderId="50" xfId="0" applyNumberFormat="1" applyFont="1" applyFill="1" applyBorder="1" applyAlignment="1">
      <alignment horizontal="center"/>
    </xf>
    <xf numFmtId="0" fontId="0" fillId="0" borderId="49" xfId="0" applyBorder="1"/>
    <xf numFmtId="0" fontId="0" fillId="0" borderId="60" xfId="0" applyBorder="1" applyAlignment="1">
      <alignment horizontal="center"/>
    </xf>
    <xf numFmtId="2" fontId="0" fillId="0" borderId="42" xfId="0" applyNumberFormat="1" applyBorder="1"/>
    <xf numFmtId="2" fontId="0" fillId="0" borderId="62" xfId="0" applyNumberFormat="1" applyBorder="1"/>
    <xf numFmtId="0" fontId="1" fillId="0" borderId="49" xfId="0" applyFont="1" applyBorder="1" applyAlignment="1">
      <alignment horizontal="center"/>
    </xf>
    <xf numFmtId="2" fontId="1" fillId="0" borderId="50" xfId="0" applyNumberFormat="1" applyFont="1" applyBorder="1"/>
    <xf numFmtId="2" fontId="1" fillId="0" borderId="51" xfId="0" applyNumberFormat="1" applyFont="1" applyBorder="1"/>
    <xf numFmtId="2" fontId="1" fillId="0" borderId="73" xfId="0" applyNumberFormat="1" applyFont="1" applyBorder="1"/>
    <xf numFmtId="2" fontId="0" fillId="0" borderId="57" xfId="0" applyNumberFormat="1" applyBorder="1"/>
    <xf numFmtId="2" fontId="0" fillId="0" borderId="74" xfId="0" applyNumberFormat="1" applyBorder="1"/>
    <xf numFmtId="2" fontId="1" fillId="0" borderId="35" xfId="0" applyNumberFormat="1" applyFont="1" applyBorder="1"/>
    <xf numFmtId="3" fontId="4" fillId="0" borderId="52" xfId="0" applyNumberFormat="1" applyFont="1" applyFill="1" applyBorder="1" applyAlignment="1">
      <alignment horizontal="center"/>
    </xf>
    <xf numFmtId="3" fontId="4" fillId="0" borderId="49" xfId="0" applyNumberFormat="1" applyFont="1" applyFill="1" applyBorder="1" applyAlignment="1">
      <alignment horizontal="center"/>
    </xf>
    <xf numFmtId="4" fontId="0" fillId="1" borderId="56" xfId="0" applyNumberFormat="1" applyFill="1" applyBorder="1"/>
    <xf numFmtId="4" fontId="0" fillId="1" borderId="55" xfId="0" applyNumberFormat="1" applyFill="1" applyBorder="1"/>
    <xf numFmtId="4" fontId="7" fillId="0" borderId="56" xfId="0" applyNumberFormat="1" applyFont="1" applyBorder="1"/>
    <xf numFmtId="4" fontId="7" fillId="0" borderId="55" xfId="0" applyNumberFormat="1" applyFont="1" applyBorder="1"/>
    <xf numFmtId="0" fontId="3" fillId="0" borderId="69" xfId="0" applyFont="1" applyBorder="1" applyAlignment="1">
      <alignment horizontal="center"/>
    </xf>
    <xf numFmtId="3" fontId="4" fillId="0" borderId="12" xfId="0" applyNumberFormat="1" applyFont="1" applyFill="1" applyBorder="1" applyAlignment="1">
      <alignment horizontal="center"/>
    </xf>
    <xf numFmtId="4" fontId="7" fillId="0" borderId="57" xfId="0" applyNumberFormat="1" applyFont="1" applyBorder="1"/>
    <xf numFmtId="4" fontId="7" fillId="0" borderId="16" xfId="0" applyNumberFormat="1" applyFont="1" applyBorder="1"/>
    <xf numFmtId="4" fontId="7" fillId="0" borderId="12" xfId="0" applyNumberFormat="1" applyFont="1" applyBorder="1"/>
    <xf numFmtId="0" fontId="2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0" fillId="0" borderId="28" xfId="0" applyNumberFormat="1" applyBorder="1"/>
    <xf numFmtId="2" fontId="0" fillId="11" borderId="21" xfId="0" applyNumberFormat="1" applyFill="1" applyBorder="1"/>
    <xf numFmtId="2" fontId="0" fillId="11" borderId="29" xfId="0" applyNumberFormat="1" applyFill="1" applyBorder="1"/>
    <xf numFmtId="2" fontId="0" fillId="0" borderId="29" xfId="0" applyNumberFormat="1" applyBorder="1"/>
    <xf numFmtId="2" fontId="42" fillId="4" borderId="0" xfId="1" applyNumberFormat="1" applyFont="1" applyFill="1" applyAlignment="1">
      <alignment horizontal="right"/>
    </xf>
    <xf numFmtId="2" fontId="0" fillId="0" borderId="66" xfId="0" applyNumberFormat="1" applyBorder="1"/>
    <xf numFmtId="4" fontId="0" fillId="2" borderId="15" xfId="0" applyNumberFormat="1" applyFill="1" applyBorder="1"/>
    <xf numFmtId="4" fontId="6" fillId="2" borderId="14" xfId="0" applyNumberFormat="1" applyFont="1" applyFill="1" applyBorder="1"/>
    <xf numFmtId="4" fontId="6" fillId="2" borderId="15" xfId="0" applyNumberFormat="1" applyFont="1" applyFill="1" applyBorder="1"/>
    <xf numFmtId="4" fontId="0" fillId="2" borderId="18" xfId="0" applyNumberFormat="1" applyFill="1" applyBorder="1"/>
    <xf numFmtId="4" fontId="0" fillId="2" borderId="20" xfId="0" applyNumberFormat="1" applyFill="1" applyBorder="1"/>
    <xf numFmtId="0" fontId="7" fillId="17" borderId="27" xfId="0" applyFont="1" applyFill="1" applyBorder="1" applyAlignment="1">
      <alignment horizontal="left" indent="4"/>
    </xf>
    <xf numFmtId="0" fontId="7" fillId="17" borderId="9" xfId="0" applyFont="1" applyFill="1" applyBorder="1" applyAlignment="1">
      <alignment horizontal="left" indent="4"/>
    </xf>
    <xf numFmtId="0" fontId="43" fillId="4" borderId="0" xfId="0" applyFont="1" applyFill="1"/>
    <xf numFmtId="164" fontId="10" fillId="5" borderId="44" xfId="0" applyNumberFormat="1" applyFont="1" applyFill="1" applyBorder="1" applyAlignment="1" applyProtection="1">
      <alignment horizontal="center"/>
      <protection locked="0"/>
    </xf>
    <xf numFmtId="0" fontId="17" fillId="2" borderId="0" xfId="0" applyFont="1" applyFill="1" applyProtection="1"/>
    <xf numFmtId="0" fontId="0" fillId="2" borderId="0" xfId="0" applyFill="1" applyProtection="1"/>
    <xf numFmtId="0" fontId="1" fillId="2" borderId="0" xfId="0" applyFont="1" applyFill="1" applyProtection="1"/>
    <xf numFmtId="0" fontId="28" fillId="2" borderId="0" xfId="0" applyFont="1" applyFill="1" applyProtection="1"/>
    <xf numFmtId="0" fontId="43" fillId="2" borderId="0" xfId="0" applyFont="1" applyFill="1" applyProtection="1"/>
    <xf numFmtId="0" fontId="18" fillId="2" borderId="0" xfId="0" applyFont="1" applyFill="1" applyBorder="1" applyProtection="1"/>
    <xf numFmtId="0" fontId="26" fillId="2" borderId="0" xfId="0" applyFont="1" applyFill="1" applyProtection="1"/>
    <xf numFmtId="0" fontId="21" fillId="2" borderId="40" xfId="0" applyFont="1" applyFill="1" applyBorder="1" applyProtection="1"/>
    <xf numFmtId="0" fontId="0" fillId="2" borderId="41" xfId="0" applyFill="1" applyBorder="1" applyProtection="1"/>
    <xf numFmtId="0" fontId="0" fillId="2" borderId="42" xfId="0" applyFill="1" applyBorder="1" applyProtection="1"/>
    <xf numFmtId="0" fontId="11" fillId="2" borderId="43" xfId="0" applyFont="1" applyFill="1" applyBorder="1" applyAlignment="1" applyProtection="1">
      <alignment horizontal="center"/>
    </xf>
    <xf numFmtId="0" fontId="11" fillId="0" borderId="45" xfId="0" applyFont="1" applyBorder="1" applyAlignment="1" applyProtection="1">
      <alignment horizontal="left"/>
    </xf>
    <xf numFmtId="0" fontId="11" fillId="4" borderId="43" xfId="0" applyFont="1" applyFill="1" applyBorder="1" applyAlignment="1" applyProtection="1">
      <alignment horizontal="center"/>
    </xf>
    <xf numFmtId="2" fontId="11" fillId="4" borderId="44" xfId="0" applyNumberFormat="1" applyFont="1" applyFill="1" applyBorder="1" applyProtection="1"/>
    <xf numFmtId="0" fontId="11" fillId="4" borderId="45" xfId="0" applyFont="1" applyFill="1" applyBorder="1" applyProtection="1"/>
    <xf numFmtId="0" fontId="11" fillId="8" borderId="43" xfId="0" applyFont="1" applyFill="1" applyBorder="1" applyAlignment="1" applyProtection="1">
      <alignment horizontal="center"/>
    </xf>
    <xf numFmtId="2" fontId="11" fillId="8" borderId="44" xfId="0" applyNumberFormat="1" applyFont="1" applyFill="1" applyBorder="1" applyProtection="1"/>
    <xf numFmtId="0" fontId="11" fillId="8" borderId="45" xfId="0" applyFont="1" applyFill="1" applyBorder="1" applyProtection="1"/>
    <xf numFmtId="0" fontId="11" fillId="8" borderId="46" xfId="0" applyFont="1" applyFill="1" applyBorder="1" applyAlignment="1" applyProtection="1">
      <alignment horizontal="center"/>
    </xf>
    <xf numFmtId="2" fontId="11" fillId="8" borderId="47" xfId="0" applyNumberFormat="1" applyFont="1" applyFill="1" applyBorder="1" applyProtection="1"/>
    <xf numFmtId="0" fontId="11" fillId="8" borderId="48" xfId="0" applyFont="1" applyFill="1" applyBorder="1" applyProtection="1"/>
    <xf numFmtId="0" fontId="13" fillId="4" borderId="43" xfId="0" applyFont="1" applyFill="1" applyBorder="1" applyAlignment="1" applyProtection="1">
      <alignment horizontal="center"/>
    </xf>
    <xf numFmtId="2" fontId="13" fillId="4" borderId="44" xfId="0" applyNumberFormat="1" applyFont="1" applyFill="1" applyBorder="1" applyProtection="1"/>
    <xf numFmtId="0" fontId="13" fillId="4" borderId="45" xfId="0" applyFont="1" applyFill="1" applyBorder="1" applyProtection="1"/>
    <xf numFmtId="0" fontId="0" fillId="0" borderId="0" xfId="0" applyProtection="1"/>
    <xf numFmtId="0" fontId="10" fillId="0" borderId="0" xfId="0" applyFont="1" applyAlignment="1" applyProtection="1">
      <alignment horizontal="center"/>
    </xf>
    <xf numFmtId="0" fontId="24" fillId="6" borderId="36" xfId="0" applyFont="1" applyFill="1" applyBorder="1" applyAlignment="1" applyProtection="1">
      <alignment horizontal="center"/>
    </xf>
    <xf numFmtId="166" fontId="24" fillId="6" borderId="37" xfId="0" applyNumberFormat="1" applyFont="1" applyFill="1" applyBorder="1" applyProtection="1"/>
    <xf numFmtId="0" fontId="43" fillId="0" borderId="0" xfId="0" applyFont="1" applyProtection="1"/>
    <xf numFmtId="0" fontId="24" fillId="6" borderId="31" xfId="0" applyFont="1" applyFill="1" applyBorder="1" applyAlignment="1" applyProtection="1">
      <alignment horizontal="center"/>
    </xf>
    <xf numFmtId="166" fontId="24" fillId="6" borderId="32" xfId="0" applyNumberFormat="1" applyFont="1" applyFill="1" applyBorder="1" applyProtection="1"/>
    <xf numFmtId="0" fontId="27" fillId="0" borderId="0" xfId="0" applyFont="1" applyProtection="1"/>
    <xf numFmtId="0" fontId="22" fillId="0" borderId="0" xfId="0" applyFont="1" applyProtection="1"/>
    <xf numFmtId="0" fontId="22" fillId="2" borderId="0" xfId="0" applyFont="1" applyFill="1" applyProtection="1"/>
    <xf numFmtId="0" fontId="15" fillId="0" borderId="0" xfId="0" applyFont="1" applyProtection="1"/>
    <xf numFmtId="0" fontId="16" fillId="0" borderId="0" xfId="0" applyFont="1" applyAlignment="1" applyProtection="1">
      <alignment horizontal="center"/>
    </xf>
    <xf numFmtId="0" fontId="1" fillId="0" borderId="0" xfId="0" applyFont="1" applyProtection="1"/>
    <xf numFmtId="0" fontId="15" fillId="3" borderId="33" xfId="0" applyFont="1" applyFill="1" applyBorder="1" applyAlignment="1" applyProtection="1">
      <alignment horizontal="center"/>
    </xf>
    <xf numFmtId="4" fontId="15" fillId="3" borderId="34" xfId="0" applyNumberFormat="1" applyFont="1" applyFill="1" applyBorder="1" applyAlignment="1" applyProtection="1">
      <alignment horizontal="right"/>
    </xf>
    <xf numFmtId="4" fontId="15" fillId="3" borderId="35" xfId="0" applyNumberFormat="1" applyFont="1" applyFill="1" applyBorder="1" applyAlignment="1" applyProtection="1">
      <alignment horizontal="right"/>
    </xf>
    <xf numFmtId="166" fontId="15" fillId="3" borderId="34" xfId="0" applyNumberFormat="1" applyFont="1" applyFill="1" applyBorder="1" applyAlignment="1" applyProtection="1">
      <alignment horizontal="right"/>
    </xf>
    <xf numFmtId="166" fontId="15" fillId="3" borderId="35" xfId="0" applyNumberFormat="1" applyFont="1" applyFill="1" applyBorder="1" applyAlignment="1" applyProtection="1">
      <alignment horizontal="right"/>
    </xf>
    <xf numFmtId="4" fontId="15" fillId="3" borderId="34" xfId="0" applyNumberFormat="1" applyFont="1" applyFill="1" applyBorder="1" applyProtection="1"/>
    <xf numFmtId="4" fontId="15" fillId="3" borderId="35" xfId="0" applyNumberFormat="1" applyFont="1" applyFill="1" applyBorder="1" applyProtection="1"/>
    <xf numFmtId="0" fontId="15" fillId="3" borderId="36" xfId="0" applyFont="1" applyFill="1" applyBorder="1" applyAlignment="1" applyProtection="1">
      <alignment horizontal="right"/>
    </xf>
    <xf numFmtId="4" fontId="15" fillId="3" borderId="26" xfId="0" applyNumberFormat="1" applyFont="1" applyFill="1" applyBorder="1" applyProtection="1"/>
    <xf numFmtId="4" fontId="15" fillId="3" borderId="37" xfId="0" applyNumberFormat="1" applyFont="1" applyFill="1" applyBorder="1" applyProtection="1"/>
    <xf numFmtId="0" fontId="15" fillId="3" borderId="38" xfId="0" applyFont="1" applyFill="1" applyBorder="1" applyAlignment="1" applyProtection="1">
      <alignment horizontal="right"/>
    </xf>
    <xf numFmtId="4" fontId="15" fillId="3" borderId="0" xfId="0" applyNumberFormat="1" applyFont="1" applyFill="1" applyBorder="1" applyProtection="1"/>
    <xf numFmtId="4" fontId="15" fillId="3" borderId="39" xfId="0" applyNumberFormat="1" applyFont="1" applyFill="1" applyBorder="1" applyProtection="1"/>
    <xf numFmtId="0" fontId="15" fillId="3" borderId="31" xfId="0" applyFont="1" applyFill="1" applyBorder="1" applyAlignment="1" applyProtection="1">
      <alignment horizontal="right"/>
    </xf>
    <xf numFmtId="4" fontId="15" fillId="3" borderId="23" xfId="0" applyNumberFormat="1" applyFont="1" applyFill="1" applyBorder="1" applyProtection="1"/>
    <xf numFmtId="4" fontId="15" fillId="3" borderId="32" xfId="0" applyNumberFormat="1" applyFont="1" applyFill="1" applyBorder="1" applyProtection="1"/>
    <xf numFmtId="0" fontId="14" fillId="0" borderId="0" xfId="0" applyFont="1" applyProtection="1"/>
    <xf numFmtId="165" fontId="14" fillId="0" borderId="0" xfId="0" applyNumberFormat="1" applyFont="1" applyProtection="1"/>
    <xf numFmtId="0" fontId="23" fillId="0" borderId="0" xfId="0" applyFont="1" applyProtection="1"/>
    <xf numFmtId="0" fontId="25" fillId="0" borderId="0" xfId="0" applyFont="1" applyProtection="1"/>
    <xf numFmtId="0" fontId="23" fillId="2" borderId="0" xfId="0" applyFont="1" applyFill="1" applyProtection="1"/>
    <xf numFmtId="0" fontId="15" fillId="7" borderId="33" xfId="0" applyFont="1" applyFill="1" applyBorder="1" applyAlignment="1" applyProtection="1">
      <alignment horizontal="center"/>
    </xf>
    <xf numFmtId="166" fontId="15" fillId="7" borderId="34" xfId="0" applyNumberFormat="1" applyFont="1" applyFill="1" applyBorder="1" applyAlignment="1" applyProtection="1">
      <alignment horizontal="right"/>
    </xf>
    <xf numFmtId="166" fontId="15" fillId="7" borderId="35" xfId="0" applyNumberFormat="1" applyFont="1" applyFill="1" applyBorder="1" applyAlignment="1" applyProtection="1">
      <alignment horizontal="right"/>
    </xf>
    <xf numFmtId="0" fontId="15" fillId="7" borderId="36" xfId="0" applyFont="1" applyFill="1" applyBorder="1" applyAlignment="1" applyProtection="1">
      <alignment horizontal="right"/>
    </xf>
    <xf numFmtId="4" fontId="15" fillId="7" borderId="26" xfId="0" applyNumberFormat="1" applyFont="1" applyFill="1" applyBorder="1" applyProtection="1"/>
    <xf numFmtId="4" fontId="15" fillId="7" borderId="37" xfId="0" applyNumberFormat="1" applyFont="1" applyFill="1" applyBorder="1" applyProtection="1"/>
    <xf numFmtId="0" fontId="15" fillId="7" borderId="38" xfId="0" applyFont="1" applyFill="1" applyBorder="1" applyAlignment="1" applyProtection="1">
      <alignment horizontal="right"/>
    </xf>
    <xf numFmtId="4" fontId="15" fillId="7" borderId="0" xfId="0" applyNumberFormat="1" applyFont="1" applyFill="1" applyBorder="1" applyProtection="1"/>
    <xf numFmtId="4" fontId="15" fillId="7" borderId="39" xfId="0" applyNumberFormat="1" applyFont="1" applyFill="1" applyBorder="1" applyProtection="1"/>
    <xf numFmtId="0" fontId="15" fillId="7" borderId="31" xfId="0" applyFont="1" applyFill="1" applyBorder="1" applyAlignment="1" applyProtection="1">
      <alignment horizontal="right"/>
    </xf>
    <xf numFmtId="4" fontId="15" fillId="7" borderId="23" xfId="0" applyNumberFormat="1" applyFont="1" applyFill="1" applyBorder="1" applyProtection="1"/>
    <xf numFmtId="4" fontId="15" fillId="7" borderId="32" xfId="0" applyNumberFormat="1" applyFont="1" applyFill="1" applyBorder="1" applyProtection="1"/>
    <xf numFmtId="0" fontId="15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 wrapText="1"/>
    </xf>
    <xf numFmtId="166" fontId="0" fillId="0" borderId="0" xfId="0" applyNumberFormat="1" applyProtection="1"/>
    <xf numFmtId="4" fontId="0" fillId="0" borderId="0" xfId="0" applyNumberFormat="1" applyProtection="1"/>
    <xf numFmtId="4" fontId="0" fillId="3" borderId="0" xfId="0" applyNumberFormat="1" applyFill="1" applyProtection="1"/>
    <xf numFmtId="4" fontId="1" fillId="0" borderId="0" xfId="0" applyNumberFormat="1" applyFont="1" applyProtection="1"/>
    <xf numFmtId="4" fontId="15" fillId="4" borderId="34" xfId="0" applyNumberFormat="1" applyFont="1" applyFill="1" applyBorder="1" applyProtection="1"/>
    <xf numFmtId="4" fontId="15" fillId="4" borderId="35" xfId="0" applyNumberFormat="1" applyFont="1" applyFill="1" applyBorder="1" applyProtection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15" borderId="2" xfId="0" applyFont="1" applyFill="1" applyBorder="1" applyAlignment="1">
      <alignment horizontal="center" wrapText="1"/>
    </xf>
    <xf numFmtId="0" fontId="2" fillId="15" borderId="3" xfId="0" applyFont="1" applyFill="1" applyBorder="1" applyAlignment="1">
      <alignment horizontal="center" wrapText="1"/>
    </xf>
    <xf numFmtId="0" fontId="2" fillId="15" borderId="4" xfId="0" applyFont="1" applyFill="1" applyBorder="1" applyAlignment="1">
      <alignment horizontal="center" wrapText="1"/>
    </xf>
    <xf numFmtId="0" fontId="2" fillId="16" borderId="33" xfId="0" applyFont="1" applyFill="1" applyBorder="1" applyAlignment="1">
      <alignment horizontal="center" wrapText="1"/>
    </xf>
    <xf numFmtId="0" fontId="2" fillId="16" borderId="34" xfId="0" applyFont="1" applyFill="1" applyBorder="1" applyAlignment="1">
      <alignment horizontal="center" wrapText="1"/>
    </xf>
    <xf numFmtId="0" fontId="2" fillId="16" borderId="35" xfId="0" applyFont="1" applyFill="1" applyBorder="1" applyAlignment="1">
      <alignment horizontal="center" wrapText="1"/>
    </xf>
    <xf numFmtId="0" fontId="2" fillId="16" borderId="2" xfId="0" applyFont="1" applyFill="1" applyBorder="1" applyAlignment="1">
      <alignment horizontal="center" wrapText="1"/>
    </xf>
    <xf numFmtId="0" fontId="2" fillId="16" borderId="3" xfId="0" applyFont="1" applyFill="1" applyBorder="1" applyAlignment="1">
      <alignment horizontal="center" wrapText="1"/>
    </xf>
    <xf numFmtId="0" fontId="2" fillId="16" borderId="4" xfId="0" applyFont="1" applyFill="1" applyBorder="1" applyAlignment="1">
      <alignment horizontal="center" wrapText="1"/>
    </xf>
    <xf numFmtId="4" fontId="7" fillId="0" borderId="6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18" xfId="0" applyNumberFormat="1" applyFon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4" fontId="0" fillId="2" borderId="18" xfId="0" applyNumberFormat="1" applyFill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7" fillId="0" borderId="6" xfId="0" applyNumberFormat="1" applyFont="1" applyFill="1" applyBorder="1" applyAlignment="1">
      <alignment horizontal="center"/>
    </xf>
    <xf numFmtId="4" fontId="7" fillId="0" borderId="18" xfId="0" applyNumberFormat="1" applyFont="1" applyFill="1" applyBorder="1" applyAlignment="1">
      <alignment horizontal="center"/>
    </xf>
    <xf numFmtId="0" fontId="28" fillId="2" borderId="33" xfId="0" applyFont="1" applyFill="1" applyBorder="1" applyAlignment="1" applyProtection="1">
      <alignment horizontal="center"/>
    </xf>
    <xf numFmtId="0" fontId="28" fillId="2" borderId="34" xfId="0" applyFont="1" applyFill="1" applyBorder="1" applyAlignment="1" applyProtection="1">
      <alignment horizontal="center"/>
    </xf>
    <xf numFmtId="0" fontId="28" fillId="2" borderId="35" xfId="0" applyFont="1" applyFill="1" applyBorder="1" applyAlignment="1" applyProtection="1">
      <alignment horizontal="center"/>
    </xf>
  </cellXfs>
  <cellStyles count="3">
    <cellStyle name="Navadno" xfId="0" builtinId="0"/>
    <cellStyle name="Normal 3 2" xfId="1" xr:uid="{00000000-0005-0000-0000-000001000000}"/>
    <cellStyle name="Odstotek" xfId="2" builtinId="5"/>
  </cellStyles>
  <dxfs count="0"/>
  <tableStyles count="0" defaultTableStyle="TableStyleMedium2" defaultPivotStyle="PivotStyleLight16"/>
  <colors>
    <mruColors>
      <color rgb="FFFFFFCC"/>
      <color rgb="FFFFFF66"/>
      <color rgb="FFFF3300"/>
      <color rgb="FFFF99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RSEE_razredi!$D$29:$F$29</c:f>
              <c:numCache>
                <c:formatCode>0.00</c:formatCode>
                <c:ptCount val="3"/>
                <c:pt idx="0">
                  <c:v>104.42</c:v>
                </c:pt>
                <c:pt idx="1">
                  <c:v>113.13</c:v>
                </c:pt>
                <c:pt idx="2">
                  <c:v>69.510000000000005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D-4E4A-A1F9-A0811DE0AF57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RSEE_razredi!$D$30:$F$30</c:f>
              <c:numCache>
                <c:formatCode>0.00</c:formatCode>
                <c:ptCount val="3"/>
                <c:pt idx="0">
                  <c:v>131.44</c:v>
                </c:pt>
                <c:pt idx="1">
                  <c:v>94.63</c:v>
                </c:pt>
                <c:pt idx="2">
                  <c:v>124.24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D-4E4A-A1F9-A0811DE0A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RSEE_razredi!$D$31:$F$31</c:f>
              <c:numCache>
                <c:formatCode>0.00</c:formatCode>
                <c:ptCount val="3"/>
                <c:pt idx="0">
                  <c:v>235.86</c:v>
                </c:pt>
                <c:pt idx="1">
                  <c:v>207.76</c:v>
                </c:pt>
                <c:pt idx="2">
                  <c:v>193.75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CF-4AE4-826B-EB7880F01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73065955362309"/>
          <c:y val="4.8906449539882088E-2"/>
          <c:w val="0.81854217310592159"/>
          <c:h val="0.69087332981385741"/>
        </c:manualLayout>
      </c:layout>
      <c:scatterChart>
        <c:scatterStyle val="lineMarker"/>
        <c:varyColors val="0"/>
        <c:ser>
          <c:idx val="1"/>
          <c:order val="0"/>
          <c:tx>
            <c:strRef>
              <c:f>'Regresijske krivulje'!$Q$66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krivulje'!$Q$67:$Q$128</c:f>
            </c:numRef>
          </c:yVal>
          <c:smooth val="0"/>
          <c:extLst>
            <c:ext xmlns:c16="http://schemas.microsoft.com/office/drawing/2014/chart" uri="{C3380CC4-5D6E-409C-BE32-E72D297353CC}">
              <c16:uniqueId val="{00000002-ABC8-4677-94A2-4F945F77B10D}"/>
            </c:ext>
          </c:extLst>
        </c:ser>
        <c:ser>
          <c:idx val="0"/>
          <c:order val="1"/>
          <c:tx>
            <c:strRef>
              <c:f>'Regresijske krivulje'!$O$66</c:f>
              <c:strCache>
                <c:ptCount val="1"/>
                <c:pt idx="0">
                  <c:v>Krivulja KNDRS&lt;4000h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krivulje'!$O$67:$O$128</c:f>
            </c:numRef>
          </c:yVal>
          <c:smooth val="0"/>
          <c:extLst>
            <c:ext xmlns:c16="http://schemas.microsoft.com/office/drawing/2014/chart" uri="{C3380CC4-5D6E-409C-BE32-E72D297353CC}">
              <c16:uniqueId val="{00000000-ABC8-4677-94A2-4F945F77B10D}"/>
            </c:ext>
          </c:extLst>
        </c:ser>
        <c:ser>
          <c:idx val="2"/>
          <c:order val="2"/>
          <c:tx>
            <c:strRef>
              <c:f>'Regresijske krivulje'!$R$66</c:f>
              <c:strCache>
                <c:ptCount val="1"/>
                <c:pt idx="0">
                  <c:v>RSEE &lt;4000h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krivulje'!$R$67:$R$128</c:f>
            </c:numRef>
          </c:yVal>
          <c:smooth val="0"/>
          <c:extLst>
            <c:ext xmlns:c16="http://schemas.microsoft.com/office/drawing/2014/chart" uri="{C3380CC4-5D6E-409C-BE32-E72D297353CC}">
              <c16:uniqueId val="{00000003-ABC8-4677-94A2-4F945F77B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[MWe]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5056"/>
        <c:crosses val="autoZero"/>
        <c:crossBetween val="midCat"/>
        <c:majorUnit val="1"/>
      </c:valAx>
      <c:valAx>
        <c:axId val="292205056"/>
        <c:scaling>
          <c:orientation val="minMax"/>
          <c:max val="210"/>
          <c:min val="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448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501848382288936E-2"/>
          <c:y val="0.90188041043273581"/>
          <c:w val="0.89999984275097733"/>
          <c:h val="6.6582661122778081E-2"/>
        </c:manualLayout>
      </c:layout>
      <c:overlay val="0"/>
      <c:txPr>
        <a:bodyPr/>
        <a:lstStyle/>
        <a:p>
          <a:pPr>
            <a:defRPr sz="12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73065955362309"/>
          <c:y val="4.8906449539882088E-2"/>
          <c:w val="0.81854217310592159"/>
          <c:h val="0.690873329813857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'Regresijske krivulje'!$P$66</c:f>
              <c:strCache>
                <c:ptCount val="1"/>
                <c:pt idx="0">
                  <c:v>Krivulja KNDRS&gt;4000h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krivulje'!$P$67:$P$128</c:f>
            </c:numRef>
          </c:yVal>
          <c:smooth val="0"/>
          <c:extLst>
            <c:ext xmlns:c16="http://schemas.microsoft.com/office/drawing/2014/chart" uri="{C3380CC4-5D6E-409C-BE32-E72D297353CC}">
              <c16:uniqueId val="{00000001-8932-4B6A-9CD8-2CE542BD0B44}"/>
            </c:ext>
          </c:extLst>
        </c:ser>
        <c:ser>
          <c:idx val="1"/>
          <c:order val="1"/>
          <c:tx>
            <c:strRef>
              <c:f>'Regresijske krivulje'!$Q$66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krivulje'!$Q$67:$Q$128</c:f>
            </c:numRef>
          </c:yVal>
          <c:smooth val="0"/>
          <c:extLst>
            <c:ext xmlns:c16="http://schemas.microsoft.com/office/drawing/2014/chart" uri="{C3380CC4-5D6E-409C-BE32-E72D297353CC}">
              <c16:uniqueId val="{00000000-8932-4B6A-9CD8-2CE542BD0B44}"/>
            </c:ext>
          </c:extLst>
        </c:ser>
        <c:ser>
          <c:idx val="2"/>
          <c:order val="2"/>
          <c:tx>
            <c:strRef>
              <c:f>'Regresijske krivulje'!$S$66</c:f>
              <c:strCache>
                <c:ptCount val="1"/>
                <c:pt idx="0">
                  <c:v>RSEE &gt;4000h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krivulje'!$S$67:$S$128</c:f>
            </c:numRef>
          </c:yVal>
          <c:smooth val="0"/>
          <c:extLst>
            <c:ext xmlns:c16="http://schemas.microsoft.com/office/drawing/2014/chart" uri="{C3380CC4-5D6E-409C-BE32-E72D297353CC}">
              <c16:uniqueId val="{00000002-8932-4B6A-9CD8-2CE542BD0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[MWe]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5056"/>
        <c:crosses val="autoZero"/>
        <c:crossBetween val="midCat"/>
        <c:majorUnit val="1"/>
      </c:valAx>
      <c:valAx>
        <c:axId val="292205056"/>
        <c:scaling>
          <c:orientation val="minMax"/>
          <c:max val="160"/>
          <c:min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[€/MWhel]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4480"/>
        <c:crosses val="autoZero"/>
        <c:crossBetween val="midCat"/>
        <c:majorUnit val="1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501848382288936E-2"/>
          <c:y val="0.90188041043273581"/>
          <c:w val="0.89999984275097733"/>
          <c:h val="7.8240233980049562E-2"/>
        </c:manualLayout>
      </c:layout>
      <c:overlay val="0"/>
      <c:txPr>
        <a:bodyPr/>
        <a:lstStyle/>
        <a:p>
          <a:pPr>
            <a:defRPr sz="12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42047904805073"/>
          <c:y val="4.8906449539882088E-2"/>
          <c:w val="0.72382331233161012"/>
          <c:h val="0.6948443786394710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'Regresijske krivulje'!$Q$66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krivulje'!$Q$67:$Q$128</c:f>
            </c:numRef>
          </c:yVal>
          <c:smooth val="0"/>
          <c:extLst>
            <c:ext xmlns:c16="http://schemas.microsoft.com/office/drawing/2014/chart" uri="{C3380CC4-5D6E-409C-BE32-E72D297353CC}">
              <c16:uniqueId val="{00000000-FE34-4B4D-8619-3948DBA5D7E4}"/>
            </c:ext>
          </c:extLst>
        </c:ser>
        <c:ser>
          <c:idx val="0"/>
          <c:order val="1"/>
          <c:tx>
            <c:strRef>
              <c:f>'Regresijske krivulje'!$O$66</c:f>
              <c:strCache>
                <c:ptCount val="1"/>
                <c:pt idx="0">
                  <c:v>Krivulja KNDRS&lt;4000h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krivulje'!$O$67:$O$128</c:f>
            </c:numRef>
          </c:yVal>
          <c:smooth val="0"/>
          <c:extLst>
            <c:ext xmlns:c16="http://schemas.microsoft.com/office/drawing/2014/chart" uri="{C3380CC4-5D6E-409C-BE32-E72D297353CC}">
              <c16:uniqueId val="{00000001-FE34-4B4D-8619-3948DBA5D7E4}"/>
            </c:ext>
          </c:extLst>
        </c:ser>
        <c:ser>
          <c:idx val="2"/>
          <c:order val="2"/>
          <c:tx>
            <c:strRef>
              <c:f>'Regresijske krivulje'!$R$66</c:f>
              <c:strCache>
                <c:ptCount val="1"/>
                <c:pt idx="0">
                  <c:v>RSEE &lt;4000h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krivulje'!$R$67:$R$128</c:f>
            </c:numRef>
          </c:yVal>
          <c:smooth val="0"/>
          <c:extLst>
            <c:ext xmlns:c16="http://schemas.microsoft.com/office/drawing/2014/chart" uri="{C3380CC4-5D6E-409C-BE32-E72D297353CC}">
              <c16:uniqueId val="{00000002-FE34-4B4D-8619-3948DBA5D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[MWe]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5056"/>
        <c:crosses val="autoZero"/>
        <c:crossBetween val="midCat"/>
        <c:majorUnit val="0.1"/>
      </c:valAx>
      <c:valAx>
        <c:axId val="292205056"/>
        <c:scaling>
          <c:orientation val="minMax"/>
          <c:max val="180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11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4480"/>
        <c:crosses val="autoZero"/>
        <c:crossBetween val="midCat"/>
        <c:majorUnit val="2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06808709283006"/>
          <c:y val="4.8906449539882088E-2"/>
          <c:w val="0.73226716043114792"/>
          <c:h val="0.71834790091126455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'Regresijske krivulje'!$P$66</c:f>
              <c:strCache>
                <c:ptCount val="1"/>
                <c:pt idx="0">
                  <c:v>Krivulja KNDRS&gt;4000h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krivulje'!$P$67:$P$128</c:f>
            </c:numRef>
          </c:yVal>
          <c:smooth val="0"/>
          <c:extLst>
            <c:ext xmlns:c16="http://schemas.microsoft.com/office/drawing/2014/chart" uri="{C3380CC4-5D6E-409C-BE32-E72D297353CC}">
              <c16:uniqueId val="{00000000-C9CD-4DFC-9536-42A5D0BAEBE4}"/>
            </c:ext>
          </c:extLst>
        </c:ser>
        <c:ser>
          <c:idx val="1"/>
          <c:order val="1"/>
          <c:tx>
            <c:strRef>
              <c:f>'Regresijske krivulje'!$Q$66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krivulje'!$Q$67:$Q$128</c:f>
            </c:numRef>
          </c:yVal>
          <c:smooth val="0"/>
          <c:extLst>
            <c:ext xmlns:c16="http://schemas.microsoft.com/office/drawing/2014/chart" uri="{C3380CC4-5D6E-409C-BE32-E72D297353CC}">
              <c16:uniqueId val="{00000001-C9CD-4DFC-9536-42A5D0BAEBE4}"/>
            </c:ext>
          </c:extLst>
        </c:ser>
        <c:ser>
          <c:idx val="2"/>
          <c:order val="2"/>
          <c:tx>
            <c:strRef>
              <c:f>'Regresijske krivulje'!$S$66</c:f>
              <c:strCache>
                <c:ptCount val="1"/>
                <c:pt idx="0">
                  <c:v>RSEE &gt;4000h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krivulje'!$S$67:$S$128</c:f>
            </c:numRef>
          </c:yVal>
          <c:smooth val="0"/>
          <c:extLst>
            <c:ext xmlns:c16="http://schemas.microsoft.com/office/drawing/2014/chart" uri="{C3380CC4-5D6E-409C-BE32-E72D297353CC}">
              <c16:uniqueId val="{00000002-C9CD-4DFC-9536-42A5D0BAE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[MWe]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5056"/>
        <c:crosses val="autoZero"/>
        <c:crossBetween val="midCat"/>
        <c:majorUnit val="0.1"/>
      </c:valAx>
      <c:valAx>
        <c:axId val="292205056"/>
        <c:scaling>
          <c:orientation val="minMax"/>
          <c:max val="140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[€/MWhel]</a:t>
                </a:r>
                <a:endParaRPr lang="sl-SI" sz="11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4480"/>
        <c:crosses val="autoZero"/>
        <c:crossBetween val="midCat"/>
        <c:majorUnit val="2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'[1]RSEE2014 (i)'!$AM$70</c:f>
              <c:strCache>
                <c:ptCount val="1"/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0-E9D7-45A1-AA79-2F0A8CCE1E14}"/>
            </c:ext>
          </c:extLst>
        </c:ser>
        <c:ser>
          <c:idx val="1"/>
          <c:order val="1"/>
          <c:tx>
            <c:strRef>
              <c:f>'[1]RSEE2014 (i)'!$AM$71</c:f>
              <c:strCache>
                <c:ptCount val="1"/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1-E9D7-45A1-AA79-2F0A8CCE1E14}"/>
            </c:ext>
          </c:extLst>
        </c:ser>
        <c:ser>
          <c:idx val="2"/>
          <c:order val="2"/>
          <c:tx>
            <c:strRef>
              <c:f>'[1]RSEE2014 (i)'!$AM$72</c:f>
              <c:strCache>
                <c:ptCount val="1"/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2-E9D7-45A1-AA79-2F0A8CCE1E14}"/>
            </c:ext>
          </c:extLst>
        </c:ser>
        <c:ser>
          <c:idx val="3"/>
          <c:order val="3"/>
          <c:tx>
            <c:strRef>
              <c:f>'[1]RSEE2014 (i)'!$AM$73</c:f>
              <c:strCache>
                <c:ptCount val="1"/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3-E9D7-45A1-AA79-2F0A8CCE1E14}"/>
            </c:ext>
          </c:extLst>
        </c:ser>
        <c:ser>
          <c:idx val="4"/>
          <c:order val="4"/>
          <c:tx>
            <c:strRef>
              <c:f>'[1]RSEE2014 (i)'!$AM$74</c:f>
              <c:strCache>
                <c:ptCount val="1"/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4-E9D7-45A1-AA79-2F0A8CCE1E14}"/>
            </c:ext>
          </c:extLst>
        </c:ser>
        <c:ser>
          <c:idx val="5"/>
          <c:order val="5"/>
          <c:tx>
            <c:strRef>
              <c:f>'[1]RSEE2014 (i)'!$AM$75</c:f>
              <c:strCache>
                <c:ptCount val="1"/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5-E9D7-45A1-AA79-2F0A8CCE1E14}"/>
            </c:ext>
          </c:extLst>
        </c:ser>
        <c:ser>
          <c:idx val="6"/>
          <c:order val="6"/>
          <c:tx>
            <c:strRef>
              <c:f>'[1]RSEE2014 (i)'!$AM$76</c:f>
              <c:strCache>
                <c:ptCount val="1"/>
              </c:strCache>
            </c:strRef>
          </c:tx>
          <c:spPr>
            <a:ln w="57150"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6-E9D7-45A1-AA79-2F0A8CCE1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447680"/>
        <c:axId val="97741632"/>
      </c:lineChart>
      <c:catAx>
        <c:axId val="1654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97741632"/>
        <c:crosses val="autoZero"/>
        <c:auto val="1"/>
        <c:lblAlgn val="ctr"/>
        <c:lblOffset val="100"/>
        <c:noMultiLvlLbl val="0"/>
      </c:catAx>
      <c:valAx>
        <c:axId val="97741632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sl-SI"/>
          </a:p>
        </c:txPr>
        <c:crossAx val="165447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'[1]RSEE2014 (i)'!$AM$59</c:f>
              <c:strCache>
                <c:ptCount val="1"/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0-F242-44EA-AD50-02CB52BA92F8}"/>
            </c:ext>
          </c:extLst>
        </c:ser>
        <c:ser>
          <c:idx val="1"/>
          <c:order val="1"/>
          <c:tx>
            <c:strRef>
              <c:f>'[1]RSEE2014 (i)'!$AM$60</c:f>
              <c:strCache>
                <c:ptCount val="1"/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1-F242-44EA-AD50-02CB52BA92F8}"/>
            </c:ext>
          </c:extLst>
        </c:ser>
        <c:ser>
          <c:idx val="2"/>
          <c:order val="2"/>
          <c:tx>
            <c:strRef>
              <c:f>'[1]RSEE2014 (i)'!$AM$61</c:f>
              <c:strCache>
                <c:ptCount val="1"/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2-F242-44EA-AD50-02CB52BA92F8}"/>
            </c:ext>
          </c:extLst>
        </c:ser>
        <c:ser>
          <c:idx val="3"/>
          <c:order val="3"/>
          <c:tx>
            <c:strRef>
              <c:f>'[1]RSEE2014 (i)'!$AM$62</c:f>
              <c:strCache>
                <c:ptCount val="1"/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3-F242-44EA-AD50-02CB52BA92F8}"/>
            </c:ext>
          </c:extLst>
        </c:ser>
        <c:ser>
          <c:idx val="4"/>
          <c:order val="4"/>
          <c:tx>
            <c:strRef>
              <c:f>'[1]RSEE2014 (i)'!$AM$63</c:f>
              <c:strCache>
                <c:ptCount val="1"/>
              </c:strCache>
            </c:strRef>
          </c:tx>
          <c:spPr>
            <a:ln w="63500"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4-F242-44EA-AD50-02CB52BA9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448192"/>
        <c:axId val="97742784"/>
      </c:lineChart>
      <c:catAx>
        <c:axId val="1654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97742784"/>
        <c:crosses val="autoZero"/>
        <c:auto val="1"/>
        <c:lblAlgn val="ctr"/>
        <c:lblOffset val="100"/>
        <c:noMultiLvlLbl val="0"/>
      </c:catAx>
      <c:valAx>
        <c:axId val="97742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sl-SI"/>
          </a:p>
        </c:txPr>
        <c:crossAx val="165448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RSEE_razredi!$D$29:$F$29</c:f>
              <c:numCache>
                <c:formatCode>0.00</c:formatCode>
                <c:ptCount val="3"/>
                <c:pt idx="0">
                  <c:v>104.42</c:v>
                </c:pt>
                <c:pt idx="1">
                  <c:v>113.13</c:v>
                </c:pt>
                <c:pt idx="2">
                  <c:v>69.510000000000005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0-44F9-A23D-047C597E52FE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RSEE_razredi!$D$30:$F$30</c:f>
              <c:numCache>
                <c:formatCode>0.00</c:formatCode>
                <c:ptCount val="3"/>
                <c:pt idx="0">
                  <c:v>131.44</c:v>
                </c:pt>
                <c:pt idx="1">
                  <c:v>94.63</c:v>
                </c:pt>
                <c:pt idx="2">
                  <c:v>124.24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0-44F9-A23D-047C597E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RSEE_razredi!$D$31:$F$31</c:f>
              <c:numCache>
                <c:formatCode>0.00</c:formatCode>
                <c:ptCount val="3"/>
                <c:pt idx="0">
                  <c:v>235.86</c:v>
                </c:pt>
                <c:pt idx="1">
                  <c:v>207.76</c:v>
                </c:pt>
                <c:pt idx="2">
                  <c:v>193.75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40-44F9-A23D-047C597E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RSEE_razredi!$L$29:$O$29</c:f>
              <c:numCache>
                <c:formatCode>0.00</c:formatCode>
                <c:ptCount val="4"/>
                <c:pt idx="0">
                  <c:v>70.069999999999993</c:v>
                </c:pt>
                <c:pt idx="1">
                  <c:v>36.89</c:v>
                </c:pt>
                <c:pt idx="2">
                  <c:v>23.47</c:v>
                </c:pt>
                <c:pt idx="3">
                  <c:v>18.48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2-44AC-B4A5-64D1197AEDF3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RSEE_razredi!$L$30:$O$30</c:f>
              <c:numCache>
                <c:formatCode>0.00</c:formatCode>
                <c:ptCount val="4"/>
                <c:pt idx="0">
                  <c:v>48.25</c:v>
                </c:pt>
                <c:pt idx="1">
                  <c:v>47.26</c:v>
                </c:pt>
                <c:pt idx="2">
                  <c:v>31.96</c:v>
                </c:pt>
                <c:pt idx="3">
                  <c:v>28.05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02-44AC-B4A5-64D1197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RSEE_razredi!$L$31:$O$31</c:f>
              <c:numCache>
                <c:formatCode>0.00</c:formatCode>
                <c:ptCount val="4"/>
                <c:pt idx="0">
                  <c:v>118.32</c:v>
                </c:pt>
                <c:pt idx="1">
                  <c:v>84.15</c:v>
                </c:pt>
                <c:pt idx="2">
                  <c:v>55.43</c:v>
                </c:pt>
                <c:pt idx="3">
                  <c:v>46.53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02-44AC-B4A5-64D1197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RSEE_razredi!$E$29:$F$29</c:f>
              <c:numCache>
                <c:formatCode>0.00</c:formatCode>
                <c:ptCount val="2"/>
                <c:pt idx="0">
                  <c:v>113.13</c:v>
                </c:pt>
                <c:pt idx="1">
                  <c:v>69.510000000000005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F-46DD-9B53-6973776E4509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RSEE_razredi!$E$30:$F$30</c:f>
              <c:numCache>
                <c:formatCode>0.00</c:formatCode>
                <c:ptCount val="2"/>
                <c:pt idx="0">
                  <c:v>94.63</c:v>
                </c:pt>
                <c:pt idx="1">
                  <c:v>124.24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8F-46DD-9B53-6973776E4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RSEE_razredi!$E$31:$F$31</c:f>
              <c:numCache>
                <c:formatCode>0.00</c:formatCode>
                <c:ptCount val="2"/>
                <c:pt idx="0">
                  <c:v>207.76</c:v>
                </c:pt>
                <c:pt idx="1">
                  <c:v>193.75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8F-46DD-9B53-6973776E4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"/>
              <c:pt idx="0">
                <c:v>Enotno za vse vel. razrede</c:v>
              </c:pt>
            </c:strLit>
          </c:cat>
          <c:val>
            <c:numRef>
              <c:f>RSEE_razredi!$F$29</c:f>
              <c:numCache>
                <c:formatCode>0.00</c:formatCode>
                <c:ptCount val="1"/>
                <c:pt idx="0">
                  <c:v>69.510000000000005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7-47F0-96EC-C887FBDFDD6C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Lit>
              <c:ptCount val="1"/>
              <c:pt idx="0">
                <c:v>Enotno za vse vel. razrede</c:v>
              </c:pt>
            </c:strLit>
          </c:cat>
          <c:val>
            <c:numRef>
              <c:f>RSEE_razredi!$F$30</c:f>
              <c:numCache>
                <c:formatCode>0.00</c:formatCode>
                <c:ptCount val="1"/>
                <c:pt idx="0">
                  <c:v>124.24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07-47F0-96EC-C887FBDFD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RSEE_razredi!$F$28</c:f>
              <c:strCache>
                <c:ptCount val="1"/>
                <c:pt idx="0">
                  <c:v>do 10 MW</c:v>
                </c:pt>
              </c:strCache>
            </c:strRef>
          </c:cat>
          <c:val>
            <c:numRef>
              <c:f>RSEE_razredi!$F$31</c:f>
              <c:numCache>
                <c:formatCode>0.00</c:formatCode>
                <c:ptCount val="1"/>
                <c:pt idx="0">
                  <c:v>193.75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07-47F0-96EC-C887FBDFD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1534275642557"/>
          <c:y val="4.8906449539882088E-2"/>
          <c:w val="0.80695733893995303"/>
          <c:h val="0.66785485946639811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krivulje'!$C$66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krivulje'!$B$67:$B$118</c:f>
            </c:numRef>
          </c:xVal>
          <c:yVal>
            <c:numRef>
              <c:f>'Regresijske krivulje'!$C$67:$C$118</c:f>
            </c:numRef>
          </c:yVal>
          <c:smooth val="0"/>
          <c:extLst>
            <c:ext xmlns:c16="http://schemas.microsoft.com/office/drawing/2014/chart" uri="{C3380CC4-5D6E-409C-BE32-E72D297353CC}">
              <c16:uniqueId val="{00000000-0FD2-4E7F-8722-324C519F93CF}"/>
            </c:ext>
          </c:extLst>
        </c:ser>
        <c:ser>
          <c:idx val="6"/>
          <c:order val="1"/>
          <c:tx>
            <c:strRef>
              <c:f>'Regresijske krivulje'!$D$66</c:f>
              <c:strCache>
                <c:ptCount val="1"/>
                <c:pt idx="0">
                  <c:v>RSEE razr.</c:v>
                </c:pt>
              </c:strCache>
            </c:strRef>
          </c:tx>
          <c:marker>
            <c:symbol val="circle"/>
            <c:size val="5"/>
            <c:spPr>
              <a:solidFill>
                <a:srgbClr val="FF3300"/>
              </a:solidFill>
              <a:ln>
                <a:noFill/>
              </a:ln>
            </c:spPr>
          </c:marker>
          <c:xVal>
            <c:numRef>
              <c:f>'Regresijske krivulje'!$B$67:$B$118</c:f>
            </c:numRef>
          </c:xVal>
          <c:yVal>
            <c:numRef>
              <c:f>'Regresijske krivulje'!$D$67:$D$118</c:f>
            </c:numRef>
          </c:yVal>
          <c:smooth val="0"/>
          <c:extLst>
            <c:ext xmlns:c16="http://schemas.microsoft.com/office/drawing/2014/chart" uri="{C3380CC4-5D6E-409C-BE32-E72D297353CC}">
              <c16:uniqueId val="{00000002-0FD2-4E7F-8722-324C519F9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</a:t>
                </a:r>
                <a:r>
                  <a:rPr lang="en-US" sz="1200" baseline="-25000"/>
                  <a:t>el</a:t>
                </a:r>
                <a:r>
                  <a:rPr lang="en-US" sz="1200"/>
                  <a:t>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1"/>
      </c:valAx>
      <c:valAx>
        <c:axId val="170570816"/>
        <c:scaling>
          <c:orientation val="minMax"/>
          <c:max val="115"/>
          <c:min val="6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RSEE 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14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0510171402501"/>
          <c:y val="4.8906449539882088E-2"/>
          <c:w val="0.68790618707308404"/>
          <c:h val="0.62023593568499114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krivulje'!$C$66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krivulje'!$B$67:$B$82</c:f>
            </c:numRef>
          </c:xVal>
          <c:yVal>
            <c:numRef>
              <c:f>'Regresijske krivulje'!$C$67:$C$82</c:f>
            </c:numRef>
          </c:yVal>
          <c:smooth val="0"/>
          <c:extLst>
            <c:ext xmlns:c16="http://schemas.microsoft.com/office/drawing/2014/chart" uri="{C3380CC4-5D6E-409C-BE32-E72D297353CC}">
              <c16:uniqueId val="{00000000-95F0-4182-80C8-7D38CF38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</a:t>
                </a:r>
                <a:r>
                  <a:rPr lang="en-US" sz="1100" baseline="-25000"/>
                  <a:t>el</a:t>
                </a:r>
                <a:r>
                  <a:rPr lang="en-US" sz="1100"/>
                  <a:t>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0.2"/>
      </c:valAx>
      <c:valAx>
        <c:axId val="170570816"/>
        <c:scaling>
          <c:orientation val="minMax"/>
          <c:max val="110"/>
          <c:min val="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600"/>
                </a:pPr>
                <a:r>
                  <a:rPr lang="en-US" sz="1100" b="1" i="0" baseline="0">
                    <a:effectLst/>
                  </a:rPr>
                  <a:t>RSEE 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6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80995370370369"/>
          <c:y val="4.8906449539882088E-2"/>
          <c:w val="0.78346273148148149"/>
          <c:h val="0.66785485946639811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krivulje'!$I$66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krivulje'!$H$67:$H$118</c:f>
            </c:numRef>
          </c:xVal>
          <c:yVal>
            <c:numRef>
              <c:f>'Regresijske krivulje'!$I$67:$I$118</c:f>
            </c:numRef>
          </c:yVal>
          <c:smooth val="0"/>
          <c:extLst>
            <c:ext xmlns:c16="http://schemas.microsoft.com/office/drawing/2014/chart" uri="{C3380CC4-5D6E-409C-BE32-E72D297353CC}">
              <c16:uniqueId val="{00000000-37E9-45D1-BC44-68967DFAE6DB}"/>
            </c:ext>
          </c:extLst>
        </c:ser>
        <c:ser>
          <c:idx val="6"/>
          <c:order val="1"/>
          <c:tx>
            <c:strRef>
              <c:f>'Regresijske krivulje'!$I$66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circle"/>
            <c:size val="4"/>
            <c:spPr>
              <a:solidFill>
                <a:srgbClr val="FF3300"/>
              </a:solidFill>
              <a:ln>
                <a:noFill/>
              </a:ln>
            </c:spPr>
          </c:marker>
          <c:xVal>
            <c:numRef>
              <c:f>'Regresijske krivulje'!$H$67:$H$118</c:f>
            </c:numRef>
          </c:xVal>
          <c:yVal>
            <c:numRef>
              <c:f>'Regresijske krivulje'!$J$67:$J$118</c:f>
            </c:numRef>
          </c:yVal>
          <c:smooth val="0"/>
          <c:extLst>
            <c:ext xmlns:c16="http://schemas.microsoft.com/office/drawing/2014/chart" uri="{C3380CC4-5D6E-409C-BE32-E72D297353CC}">
              <c16:uniqueId val="{00000001-37E9-45D1-BC44-68967DFAE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</a:t>
                </a:r>
                <a:r>
                  <a:rPr lang="en-US" sz="1200" baseline="-25000"/>
                  <a:t>el</a:t>
                </a:r>
                <a:r>
                  <a:rPr lang="en-US" sz="1200"/>
                  <a:t>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1"/>
      </c:valAx>
      <c:valAx>
        <c:axId val="170570816"/>
        <c:scaling>
          <c:orientation val="minMax"/>
          <c:max val="120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RSEE 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14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0510171402501"/>
          <c:y val="4.8906449539882088E-2"/>
          <c:w val="0.68790618707308404"/>
          <c:h val="0.62023593568499114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krivulje'!$I$66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krivulje'!$H$67:$H$82</c:f>
            </c:numRef>
          </c:xVal>
          <c:yVal>
            <c:numRef>
              <c:f>'Regresijske krivulje'!$I$67:$I$82</c:f>
            </c:numRef>
          </c:yVal>
          <c:smooth val="0"/>
          <c:extLst>
            <c:ext xmlns:c16="http://schemas.microsoft.com/office/drawing/2014/chart" uri="{C3380CC4-5D6E-409C-BE32-E72D297353CC}">
              <c16:uniqueId val="{00000000-1DAC-4E47-96FF-A2156A85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</a:t>
                </a:r>
                <a:r>
                  <a:rPr lang="en-US" sz="1100" baseline="-25000"/>
                  <a:t>el</a:t>
                </a:r>
                <a:r>
                  <a:rPr lang="en-US" sz="1100"/>
                  <a:t>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0.2"/>
      </c:valAx>
      <c:valAx>
        <c:axId val="170570816"/>
        <c:scaling>
          <c:orientation val="minMax"/>
          <c:max val="90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600"/>
                </a:pPr>
                <a:r>
                  <a:rPr lang="en-US" sz="1100" b="1" i="0" baseline="0">
                    <a:effectLst/>
                  </a:rPr>
                  <a:t>RSEE 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6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  <c:majorUnit val="1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2" dropStyle="combo" dx="16" fmlaLink="$B$27" fmlaRange="$B$6:$B$17" noThreeD="1" sel="6" val="0"/>
</file>

<file path=xl/ctrlProps/ctrlProp2.xml><?xml version="1.0" encoding="utf-8"?>
<formControlPr xmlns="http://schemas.microsoft.com/office/spreadsheetml/2009/9/main" objectType="Drop" dropLines="2" dropStyle="combo" dx="16" fmlaLink="$N$27" fmlaRange="$B$21:$B$22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49</xdr:row>
      <xdr:rowOff>66675</xdr:rowOff>
    </xdr:from>
    <xdr:to>
      <xdr:col>2</xdr:col>
      <xdr:colOff>363043</xdr:colOff>
      <xdr:row>64</xdr:row>
      <xdr:rowOff>32025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57150</xdr:rowOff>
        </xdr:from>
        <xdr:to>
          <xdr:col>1</xdr:col>
          <xdr:colOff>3771900</xdr:colOff>
          <xdr:row>27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9525</xdr:colOff>
      <xdr:row>34</xdr:row>
      <xdr:rowOff>9525</xdr:rowOff>
    </xdr:from>
    <xdr:to>
      <xdr:col>2</xdr:col>
      <xdr:colOff>315418</xdr:colOff>
      <xdr:row>48</xdr:row>
      <xdr:rowOff>165375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25</xdr:row>
          <xdr:rowOff>0</xdr:rowOff>
        </xdr:from>
        <xdr:to>
          <xdr:col>14</xdr:col>
          <xdr:colOff>9525</xdr:colOff>
          <xdr:row>26</xdr:row>
          <xdr:rowOff>152400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0</xdr:colOff>
      <xdr:row>34</xdr:row>
      <xdr:rowOff>66675</xdr:rowOff>
    </xdr:from>
    <xdr:to>
      <xdr:col>15</xdr:col>
      <xdr:colOff>39193</xdr:colOff>
      <xdr:row>49</xdr:row>
      <xdr:rowOff>32025</xdr:rowOff>
    </xdr:to>
    <xdr:graphicFrame macro="">
      <xdr:nvGraphicFramePr>
        <xdr:cNvPr id="6" name="Chart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2</xdr:col>
      <xdr:colOff>305893</xdr:colOff>
      <xdr:row>79</xdr:row>
      <xdr:rowOff>155850</xdr:rowOff>
    </xdr:to>
    <xdr:graphicFrame macro="">
      <xdr:nvGraphicFramePr>
        <xdr:cNvPr id="7" name="Chart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2</xdr:col>
      <xdr:colOff>305893</xdr:colOff>
      <xdr:row>94</xdr:row>
      <xdr:rowOff>155850</xdr:rowOff>
    </xdr:to>
    <xdr:graphicFrame macro="">
      <xdr:nvGraphicFramePr>
        <xdr:cNvPr id="8" name="Chart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0</xdr:rowOff>
    </xdr:from>
    <xdr:to>
      <xdr:col>6</xdr:col>
      <xdr:colOff>258428</xdr:colOff>
      <xdr:row>63</xdr:row>
      <xdr:rowOff>72036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414618</xdr:colOff>
      <xdr:row>48</xdr:row>
      <xdr:rowOff>164225</xdr:rowOff>
    </xdr:from>
    <xdr:to>
      <xdr:col>6</xdr:col>
      <xdr:colOff>26275</xdr:colOff>
      <xdr:row>56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414617</xdr:colOff>
      <xdr:row>48</xdr:row>
      <xdr:rowOff>0</xdr:rowOff>
    </xdr:from>
    <xdr:to>
      <xdr:col>13</xdr:col>
      <xdr:colOff>61974</xdr:colOff>
      <xdr:row>63</xdr:row>
      <xdr:rowOff>72036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661147</xdr:colOff>
      <xdr:row>48</xdr:row>
      <xdr:rowOff>172640</xdr:rowOff>
    </xdr:from>
    <xdr:to>
      <xdr:col>12</xdr:col>
      <xdr:colOff>424313</xdr:colOff>
      <xdr:row>56</xdr:row>
      <xdr:rowOff>78441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605116</xdr:colOff>
      <xdr:row>48</xdr:row>
      <xdr:rowOff>0</xdr:rowOff>
    </xdr:from>
    <xdr:to>
      <xdr:col>26</xdr:col>
      <xdr:colOff>0</xdr:colOff>
      <xdr:row>66</xdr:row>
      <xdr:rowOff>11206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48</xdr:row>
      <xdr:rowOff>0</xdr:rowOff>
    </xdr:from>
    <xdr:to>
      <xdr:col>36</xdr:col>
      <xdr:colOff>0</xdr:colOff>
      <xdr:row>66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358588</xdr:colOff>
      <xdr:row>48</xdr:row>
      <xdr:rowOff>145679</xdr:rowOff>
    </xdr:from>
    <xdr:to>
      <xdr:col>25</xdr:col>
      <xdr:colOff>526677</xdr:colOff>
      <xdr:row>56</xdr:row>
      <xdr:rowOff>123266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268943</xdr:colOff>
      <xdr:row>48</xdr:row>
      <xdr:rowOff>134470</xdr:rowOff>
    </xdr:from>
    <xdr:to>
      <xdr:col>35</xdr:col>
      <xdr:colOff>526678</xdr:colOff>
      <xdr:row>57</xdr:row>
      <xdr:rowOff>44823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593911</xdr:colOff>
      <xdr:row>51</xdr:row>
      <xdr:rowOff>33619</xdr:rowOff>
    </xdr:from>
    <xdr:to>
      <xdr:col>51</xdr:col>
      <xdr:colOff>459441</xdr:colOff>
      <xdr:row>67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0</xdr:colOff>
      <xdr:row>68</xdr:row>
      <xdr:rowOff>0</xdr:rowOff>
    </xdr:from>
    <xdr:to>
      <xdr:col>51</xdr:col>
      <xdr:colOff>470647</xdr:colOff>
      <xdr:row>85</xdr:row>
      <xdr:rowOff>78441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U%20projekti\CEU%20projekti%202014\AN_OVE_rev\Izracuni\URA\RSEE_2014_OVE_v1izh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EE2014 (i)"/>
      <sheetName val="Določanje_podpor"/>
      <sheetName val="Povzetek"/>
      <sheetName val="Dpomoč"/>
      <sheetName val="Uredba"/>
      <sheetName val="MHE"/>
      <sheetName val="Veter"/>
      <sheetName val="Sončne elektrarne na strehi"/>
      <sheetName val="Sončne elektrarne na tleh"/>
      <sheetName val="Geotermalne elektrarne"/>
      <sheetName val="Lesna biomasa in sosežig"/>
      <sheetName val="Bioplin_Biomasa"/>
      <sheetName val="Bioplin_30-70%"/>
      <sheetName val="Bioplin&gt;70%"/>
      <sheetName val="Bioplin_Odpadki"/>
      <sheetName val="Čistilne naprave"/>
      <sheetName val="Odlagališčni plin"/>
      <sheetName val="Biol.razgradljivi odpadki"/>
      <sheetName val="Tehnologije"/>
      <sheetName val="Cene_OVE"/>
      <sheetName val="cene TRDNIH GORIV"/>
      <sheetName val="cene EE"/>
      <sheetName val="CO2"/>
      <sheetName val="PovzetekEN"/>
    </sheetNames>
    <sheetDataSet>
      <sheetData sheetId="0"/>
      <sheetData sheetId="1" refreshError="1"/>
      <sheetData sheetId="2">
        <row r="5">
          <cell r="F5" t="str">
            <v>do 125 MW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P33"/>
  <sheetViews>
    <sheetView showZeros="0" workbookViewId="0">
      <selection activeCell="I6" sqref="I6"/>
    </sheetView>
  </sheetViews>
  <sheetFormatPr defaultRowHeight="15" x14ac:dyDescent="0.25"/>
  <cols>
    <col min="1" max="1" width="4.5703125" customWidth="1"/>
    <col min="2" max="2" width="60" customWidth="1"/>
    <col min="16" max="16" width="17.140625" customWidth="1"/>
  </cols>
  <sheetData>
    <row r="1" spans="1:16" ht="23.25" x14ac:dyDescent="0.35">
      <c r="A1" s="31" t="s">
        <v>132</v>
      </c>
    </row>
    <row r="3" spans="1:16" ht="15.75" thickBot="1" x14ac:dyDescent="0.3"/>
    <row r="4" spans="1:16" ht="15" customHeight="1" x14ac:dyDescent="0.25">
      <c r="B4" s="212" t="s">
        <v>120</v>
      </c>
      <c r="C4" s="306" t="s">
        <v>0</v>
      </c>
      <c r="D4" s="307"/>
      <c r="E4" s="308"/>
      <c r="F4" s="309" t="s">
        <v>1</v>
      </c>
      <c r="G4" s="310"/>
      <c r="H4" s="311"/>
      <c r="I4" s="315" t="s">
        <v>2</v>
      </c>
      <c r="J4" s="316"/>
      <c r="K4" s="317"/>
      <c r="N4" s="30"/>
    </row>
    <row r="5" spans="1:16" ht="15.75" thickBot="1" x14ac:dyDescent="0.3">
      <c r="B5" s="206" t="s">
        <v>3</v>
      </c>
      <c r="C5" s="1" t="s">
        <v>4</v>
      </c>
      <c r="D5" s="2" t="s">
        <v>5</v>
      </c>
      <c r="E5" s="2" t="s">
        <v>6</v>
      </c>
      <c r="F5" s="1" t="s">
        <v>4</v>
      </c>
      <c r="G5" s="2" t="s">
        <v>5</v>
      </c>
      <c r="H5" s="2" t="s">
        <v>6</v>
      </c>
      <c r="I5" s="1" t="s">
        <v>4</v>
      </c>
      <c r="J5" s="2" t="s">
        <v>5</v>
      </c>
      <c r="K5" s="207" t="s">
        <v>6</v>
      </c>
      <c r="O5" s="32"/>
      <c r="P5" s="32"/>
    </row>
    <row r="6" spans="1:16" ht="18.75" customHeight="1" x14ac:dyDescent="0.25">
      <c r="B6" s="3" t="s">
        <v>7</v>
      </c>
      <c r="C6" s="223">
        <f>'RSEE - sumarno2016'!E5</f>
        <v>112.02</v>
      </c>
      <c r="D6" s="222">
        <f>'RSEE - sumarno2016'!C6</f>
        <v>88.44</v>
      </c>
      <c r="E6" s="219">
        <f>'RSEE - sumarno2016'!C7</f>
        <v>78.19</v>
      </c>
      <c r="F6" s="202"/>
      <c r="G6" s="203"/>
      <c r="H6" s="203"/>
      <c r="I6" s="204">
        <f>C6</f>
        <v>112.02</v>
      </c>
      <c r="J6" s="205">
        <f t="shared" ref="I6:K8" si="0">D6</f>
        <v>88.44</v>
      </c>
      <c r="K6" s="208">
        <f t="shared" si="0"/>
        <v>78.19</v>
      </c>
      <c r="M6" s="36"/>
      <c r="N6" s="36"/>
      <c r="O6" s="36"/>
    </row>
    <row r="7" spans="1:16" ht="18.75" customHeight="1" x14ac:dyDescent="0.25">
      <c r="B7" s="8" t="s">
        <v>8</v>
      </c>
      <c r="C7" s="11">
        <v>115.50000000000001</v>
      </c>
      <c r="D7" s="219">
        <v>85.041000000000011</v>
      </c>
      <c r="E7" s="219">
        <v>74.283000000000001</v>
      </c>
      <c r="F7" s="6"/>
      <c r="G7" s="7"/>
      <c r="H7" s="7"/>
      <c r="I7" s="20">
        <f t="shared" si="0"/>
        <v>115.50000000000001</v>
      </c>
      <c r="J7" s="21">
        <f t="shared" si="0"/>
        <v>85.041000000000011</v>
      </c>
      <c r="K7" s="209">
        <f t="shared" si="0"/>
        <v>74.283000000000001</v>
      </c>
      <c r="M7" s="36"/>
      <c r="N7" s="36"/>
      <c r="O7" s="36"/>
    </row>
    <row r="8" spans="1:16" ht="18.75" customHeight="1" x14ac:dyDescent="0.25">
      <c r="B8" s="8" t="s">
        <v>9</v>
      </c>
      <c r="C8" s="220">
        <v>95.7</v>
      </c>
      <c r="D8" s="221">
        <v>78.099999999999994</v>
      </c>
      <c r="E8" s="221">
        <v>68.2</v>
      </c>
      <c r="F8" s="9"/>
      <c r="G8" s="10"/>
      <c r="H8" s="10"/>
      <c r="I8" s="20">
        <f t="shared" si="0"/>
        <v>95.7</v>
      </c>
      <c r="J8" s="21">
        <f t="shared" si="0"/>
        <v>78.099999999999994</v>
      </c>
      <c r="K8" s="209">
        <f t="shared" si="0"/>
        <v>68.2</v>
      </c>
      <c r="M8" s="36"/>
      <c r="N8" s="36"/>
      <c r="O8" s="36"/>
    </row>
    <row r="9" spans="1:16" ht="18.75" customHeight="1" x14ac:dyDescent="0.25">
      <c r="B9" s="8" t="s">
        <v>10</v>
      </c>
      <c r="C9" s="321">
        <f>E8</f>
        <v>68.2</v>
      </c>
      <c r="D9" s="322"/>
      <c r="E9" s="323"/>
      <c r="F9" s="9"/>
      <c r="G9" s="10"/>
      <c r="H9" s="10"/>
      <c r="I9" s="318">
        <f>C9</f>
        <v>68.2</v>
      </c>
      <c r="J9" s="319"/>
      <c r="K9" s="320"/>
      <c r="M9" s="36"/>
      <c r="N9" s="36"/>
      <c r="O9" s="36"/>
    </row>
    <row r="10" spans="1:16" ht="18.75" customHeight="1" x14ac:dyDescent="0.25">
      <c r="B10" s="8" t="s">
        <v>11</v>
      </c>
      <c r="C10" s="324">
        <f>'RSEE - sumarno2016'!E17</f>
        <v>154.25</v>
      </c>
      <c r="D10" s="325"/>
      <c r="E10" s="326"/>
      <c r="F10" s="9"/>
      <c r="G10" s="10"/>
      <c r="H10" s="10"/>
      <c r="I10" s="318">
        <f>C10</f>
        <v>154.25</v>
      </c>
      <c r="J10" s="319"/>
      <c r="K10" s="320"/>
      <c r="M10" s="36"/>
      <c r="N10" s="36"/>
      <c r="O10" s="36"/>
    </row>
    <row r="11" spans="1:16" ht="18.75" customHeight="1" x14ac:dyDescent="0.25">
      <c r="B11" s="8" t="s">
        <v>12</v>
      </c>
      <c r="C11" s="220">
        <v>104.42</v>
      </c>
      <c r="D11" s="221">
        <v>113.13</v>
      </c>
      <c r="E11" s="221">
        <v>69.510000000000005</v>
      </c>
      <c r="F11" s="11">
        <v>131.44</v>
      </c>
      <c r="G11" s="5">
        <v>94.63</v>
      </c>
      <c r="H11" s="5">
        <v>124.24</v>
      </c>
      <c r="I11" s="20">
        <f>C11+F11</f>
        <v>235.86</v>
      </c>
      <c r="J11" s="21">
        <f>D11+G11</f>
        <v>207.76</v>
      </c>
      <c r="K11" s="209">
        <f>E11+H11</f>
        <v>193.75</v>
      </c>
      <c r="M11" s="36"/>
      <c r="N11" s="36"/>
      <c r="O11" s="36"/>
    </row>
    <row r="12" spans="1:16" ht="18.75" customHeight="1" x14ac:dyDescent="0.25">
      <c r="B12" s="8" t="s">
        <v>13</v>
      </c>
      <c r="C12" s="327"/>
      <c r="D12" s="329"/>
      <c r="E12" s="328"/>
      <c r="F12" s="327">
        <v>76.63</v>
      </c>
      <c r="G12" s="329"/>
      <c r="H12" s="328"/>
      <c r="I12" s="318">
        <f>F12</f>
        <v>76.63</v>
      </c>
      <c r="J12" s="319"/>
      <c r="K12" s="320"/>
      <c r="M12" s="36"/>
      <c r="N12" s="36"/>
      <c r="O12" s="36"/>
    </row>
    <row r="13" spans="1:16" ht="18.75" customHeight="1" x14ac:dyDescent="0.25">
      <c r="B13" s="8" t="s">
        <v>14</v>
      </c>
      <c r="C13" s="4">
        <v>165.51</v>
      </c>
      <c r="D13" s="5">
        <v>96.87</v>
      </c>
      <c r="E13" s="5">
        <v>81.63</v>
      </c>
      <c r="F13" s="4">
        <v>32.35</v>
      </c>
      <c r="G13" s="5">
        <v>14.18</v>
      </c>
      <c r="H13" s="5">
        <v>9.67</v>
      </c>
      <c r="I13" s="20">
        <f>C13+F13</f>
        <v>197.85999999999999</v>
      </c>
      <c r="J13" s="21">
        <f>D13+G13</f>
        <v>111.05000000000001</v>
      </c>
      <c r="K13" s="209">
        <f>E13+H13</f>
        <v>91.3</v>
      </c>
      <c r="M13" s="36"/>
      <c r="N13" s="36"/>
      <c r="O13" s="36"/>
    </row>
    <row r="14" spans="1:16" ht="18.75" customHeight="1" x14ac:dyDescent="0.25">
      <c r="B14" s="8" t="s">
        <v>15</v>
      </c>
      <c r="C14" s="327">
        <v>105.07</v>
      </c>
      <c r="D14" s="328"/>
      <c r="E14" s="5">
        <v>80.430000000000007</v>
      </c>
      <c r="F14" s="6"/>
      <c r="G14" s="7"/>
      <c r="H14" s="7"/>
      <c r="I14" s="330">
        <f>C14</f>
        <v>105.07</v>
      </c>
      <c r="J14" s="331"/>
      <c r="K14" s="209">
        <f>E14</f>
        <v>80.430000000000007</v>
      </c>
      <c r="M14" s="36"/>
      <c r="N14" s="36"/>
      <c r="O14" s="36"/>
    </row>
    <row r="15" spans="1:16" ht="18.75" customHeight="1" x14ac:dyDescent="0.25">
      <c r="B15" s="8" t="s">
        <v>16</v>
      </c>
      <c r="C15" s="4">
        <f>'RSEE - sumarno2016'!C32</f>
        <v>70.989999999999995</v>
      </c>
      <c r="D15" s="5">
        <f>'RSEE - sumarno2016'!C33</f>
        <v>61.35</v>
      </c>
      <c r="E15" s="5">
        <f>'RSEE - sumarno2016'!C34</f>
        <v>54.21</v>
      </c>
      <c r="F15" s="6"/>
      <c r="G15" s="7"/>
      <c r="H15" s="7"/>
      <c r="I15" s="20">
        <f t="shared" ref="I15:K16" si="1">C15</f>
        <v>70.989999999999995</v>
      </c>
      <c r="J15" s="21">
        <f t="shared" si="1"/>
        <v>61.35</v>
      </c>
      <c r="K15" s="209">
        <f t="shared" si="1"/>
        <v>54.21</v>
      </c>
      <c r="M15" s="36"/>
      <c r="N15" s="36"/>
      <c r="O15" s="36"/>
    </row>
    <row r="16" spans="1:16" ht="18.75" customHeight="1" x14ac:dyDescent="0.25">
      <c r="B16" s="12" t="s">
        <v>17</v>
      </c>
      <c r="C16" s="4">
        <v>69.930000000000007</v>
      </c>
      <c r="D16" s="5">
        <v>53.7</v>
      </c>
      <c r="E16" s="5">
        <v>49.2</v>
      </c>
      <c r="F16" s="6"/>
      <c r="G16" s="7"/>
      <c r="H16" s="7"/>
      <c r="I16" s="20">
        <f t="shared" si="1"/>
        <v>69.930000000000007</v>
      </c>
      <c r="J16" s="21">
        <f t="shared" si="1"/>
        <v>53.7</v>
      </c>
      <c r="K16" s="209">
        <f t="shared" si="1"/>
        <v>49.2</v>
      </c>
      <c r="M16" s="36"/>
      <c r="N16" s="36"/>
      <c r="O16" s="36"/>
    </row>
    <row r="17" spans="2:16" ht="18.75" customHeight="1" thickBot="1" x14ac:dyDescent="0.3">
      <c r="B17" s="13" t="s">
        <v>18</v>
      </c>
      <c r="C17" s="14"/>
      <c r="D17" s="15">
        <v>62.59</v>
      </c>
      <c r="E17" s="15">
        <v>60.09</v>
      </c>
      <c r="F17" s="14"/>
      <c r="G17" s="16"/>
      <c r="H17" s="16"/>
      <c r="I17" s="22"/>
      <c r="J17" s="23">
        <f>D17</f>
        <v>62.59</v>
      </c>
      <c r="K17" s="210">
        <f>E17</f>
        <v>60.09</v>
      </c>
      <c r="M17" s="36"/>
      <c r="N17" s="36"/>
      <c r="O17" s="36"/>
    </row>
    <row r="18" spans="2:16" ht="18.75" customHeight="1" thickBot="1" x14ac:dyDescent="0.3"/>
    <row r="19" spans="2:16" ht="18.75" customHeight="1" thickBot="1" x14ac:dyDescent="0.3">
      <c r="B19" s="211" t="s">
        <v>127</v>
      </c>
      <c r="C19" s="306" t="s">
        <v>0</v>
      </c>
      <c r="D19" s="307"/>
      <c r="E19" s="307"/>
      <c r="F19" s="308"/>
      <c r="G19" s="309" t="s">
        <v>1</v>
      </c>
      <c r="H19" s="310"/>
      <c r="I19" s="310"/>
      <c r="J19" s="311"/>
      <c r="K19" s="312" t="s">
        <v>2</v>
      </c>
      <c r="L19" s="313"/>
      <c r="M19" s="313"/>
      <c r="N19" s="314"/>
    </row>
    <row r="20" spans="2:16" ht="18.75" customHeight="1" thickBot="1" x14ac:dyDescent="0.3">
      <c r="B20" s="206" t="s">
        <v>3</v>
      </c>
      <c r="C20" s="17" t="s">
        <v>4</v>
      </c>
      <c r="D20" s="18" t="s">
        <v>5</v>
      </c>
      <c r="E20" s="18" t="s">
        <v>20</v>
      </c>
      <c r="F20" s="18" t="s">
        <v>126</v>
      </c>
      <c r="G20" s="17" t="s">
        <v>4</v>
      </c>
      <c r="H20" s="18" t="s">
        <v>5</v>
      </c>
      <c r="I20" s="18" t="s">
        <v>20</v>
      </c>
      <c r="J20" s="18" t="s">
        <v>126</v>
      </c>
      <c r="K20" s="17" t="s">
        <v>4</v>
      </c>
      <c r="L20" s="18" t="s">
        <v>5</v>
      </c>
      <c r="M20" s="18" t="s">
        <v>20</v>
      </c>
      <c r="N20" s="18" t="s">
        <v>126</v>
      </c>
    </row>
    <row r="21" spans="2:16" ht="18.75" customHeight="1" x14ac:dyDescent="0.25">
      <c r="B21" s="224" t="s">
        <v>118</v>
      </c>
      <c r="C21" s="214">
        <v>96.72</v>
      </c>
      <c r="D21" s="214">
        <v>56.77</v>
      </c>
      <c r="E21" s="214">
        <v>32.01</v>
      </c>
      <c r="F21" s="214">
        <v>26.45</v>
      </c>
      <c r="G21" s="214">
        <v>48.25</v>
      </c>
      <c r="H21" s="214">
        <v>47.26</v>
      </c>
      <c r="I21" s="214">
        <v>31.96</v>
      </c>
      <c r="J21" s="214">
        <v>28.05</v>
      </c>
      <c r="K21" s="24">
        <f t="shared" ref="K21:N22" si="2">C21+G21</f>
        <v>144.97</v>
      </c>
      <c r="L21" s="25">
        <f>D21+H21</f>
        <v>104.03</v>
      </c>
      <c r="M21" s="25">
        <f t="shared" si="2"/>
        <v>63.97</v>
      </c>
      <c r="N21" s="26">
        <f t="shared" si="2"/>
        <v>54.5</v>
      </c>
      <c r="P21" s="226" t="s">
        <v>133</v>
      </c>
    </row>
    <row r="22" spans="2:16" ht="18.75" customHeight="1" thickBot="1" x14ac:dyDescent="0.3">
      <c r="B22" s="225" t="s">
        <v>119</v>
      </c>
      <c r="C22" s="215">
        <v>70.069999999999993</v>
      </c>
      <c r="D22" s="215">
        <v>36.89</v>
      </c>
      <c r="E22" s="215">
        <v>23.47</v>
      </c>
      <c r="F22" s="215">
        <v>18.48</v>
      </c>
      <c r="G22" s="213">
        <f>G21</f>
        <v>48.25</v>
      </c>
      <c r="H22" s="216">
        <f>H21</f>
        <v>47.26</v>
      </c>
      <c r="I22" s="216">
        <f>I21</f>
        <v>31.96</v>
      </c>
      <c r="J22" s="19">
        <f>J21</f>
        <v>28.05</v>
      </c>
      <c r="K22" s="27">
        <f t="shared" si="2"/>
        <v>118.32</v>
      </c>
      <c r="L22" s="28">
        <f>D22+H22</f>
        <v>84.15</v>
      </c>
      <c r="M22" s="28">
        <f t="shared" si="2"/>
        <v>55.43</v>
      </c>
      <c r="N22" s="29">
        <f t="shared" si="2"/>
        <v>46.53</v>
      </c>
      <c r="P22" s="226" t="s">
        <v>133</v>
      </c>
    </row>
    <row r="23" spans="2:16" x14ac:dyDescent="0.25">
      <c r="C23" s="185"/>
      <c r="D23" s="185"/>
      <c r="E23" s="185"/>
      <c r="F23" s="185"/>
    </row>
    <row r="24" spans="2:16" x14ac:dyDescent="0.25">
      <c r="B24" s="37" t="s">
        <v>42</v>
      </c>
      <c r="C24" s="217">
        <v>120.67</v>
      </c>
      <c r="D24" s="38" t="s">
        <v>33</v>
      </c>
      <c r="E24" s="185"/>
      <c r="F24" s="185"/>
    </row>
    <row r="25" spans="2:16" ht="15.75" x14ac:dyDescent="0.25">
      <c r="B25" s="187" t="s">
        <v>120</v>
      </c>
      <c r="I25" s="187" t="s">
        <v>43</v>
      </c>
    </row>
    <row r="27" spans="2:16" ht="15.75" thickBot="1" x14ac:dyDescent="0.3">
      <c r="B27" s="173">
        <v>6</v>
      </c>
      <c r="N27">
        <v>2</v>
      </c>
    </row>
    <row r="28" spans="2:16" ht="15.75" thickBot="1" x14ac:dyDescent="0.3">
      <c r="C28" s="174"/>
      <c r="D28" s="182" t="s">
        <v>4</v>
      </c>
      <c r="E28" s="183" t="s">
        <v>5</v>
      </c>
      <c r="F28" s="184" t="s">
        <v>6</v>
      </c>
      <c r="K28" s="189"/>
      <c r="L28" s="188" t="s">
        <v>4</v>
      </c>
      <c r="M28" s="186" t="s">
        <v>5</v>
      </c>
      <c r="N28" s="200" t="s">
        <v>20</v>
      </c>
      <c r="O28" s="201" t="s">
        <v>126</v>
      </c>
    </row>
    <row r="29" spans="2:16" x14ac:dyDescent="0.25">
      <c r="C29" s="175" t="s">
        <v>24</v>
      </c>
      <c r="D29" s="177">
        <f ca="1">OFFSET(C$5,$B$27,0)</f>
        <v>104.42</v>
      </c>
      <c r="E29" s="178">
        <f ca="1">IF(OFFSET(D$5,$B$27,0)=0,D29,OFFSET(D$5,$B$27,0))</f>
        <v>113.13</v>
      </c>
      <c r="F29" s="218">
        <f ca="1">IF(OFFSET(E$5,$B$27,0)=0,E29,OFFSET(E$5,$B$27,0))</f>
        <v>69.510000000000005</v>
      </c>
      <c r="K29" s="176" t="s">
        <v>24</v>
      </c>
      <c r="L29" s="180">
        <f ca="1">OFFSET(C$20,$N$27,0)</f>
        <v>70.069999999999993</v>
      </c>
      <c r="M29" s="181">
        <f ca="1">OFFSET(D$20,$N$27,0)</f>
        <v>36.89</v>
      </c>
      <c r="N29" s="181">
        <f ca="1">OFFSET(E$20,$N$27,0)</f>
        <v>23.47</v>
      </c>
      <c r="O29" s="197">
        <f ca="1">OFFSET(F$20,$N$27,0)</f>
        <v>18.48</v>
      </c>
    </row>
    <row r="30" spans="2:16" ht="15.75" thickBot="1" x14ac:dyDescent="0.3">
      <c r="C30" s="175" t="s">
        <v>38</v>
      </c>
      <c r="D30" s="177">
        <f ca="1">OFFSET(F$5,$B$27,0)</f>
        <v>131.44</v>
      </c>
      <c r="E30" s="178">
        <f ca="1">OFFSET(G$5,$B$27,0)</f>
        <v>94.63</v>
      </c>
      <c r="F30" s="179">
        <f ca="1">OFFSET(H$5,$B$27,0)</f>
        <v>124.24</v>
      </c>
      <c r="K30" s="190" t="s">
        <v>38</v>
      </c>
      <c r="L30" s="191">
        <f ca="1">OFFSET(G$20,$N$27,0)</f>
        <v>48.25</v>
      </c>
      <c r="M30" s="192">
        <f ca="1">OFFSET(H$20,$N$27,0)</f>
        <v>47.26</v>
      </c>
      <c r="N30" s="192">
        <f ca="1">OFFSET(I$20,$N$27,0)</f>
        <v>31.96</v>
      </c>
      <c r="O30" s="198">
        <f ca="1">OFFSET(J$20,$N$27,0)</f>
        <v>28.05</v>
      </c>
    </row>
    <row r="31" spans="2:16" ht="15.75" thickBot="1" x14ac:dyDescent="0.3">
      <c r="C31" s="193" t="s">
        <v>32</v>
      </c>
      <c r="D31" s="194">
        <f ca="1">SUM(D29:D30)</f>
        <v>235.86</v>
      </c>
      <c r="E31" s="194">
        <f ca="1">SUM(E29:E30)</f>
        <v>207.76</v>
      </c>
      <c r="F31" s="199">
        <f ca="1">SUM(F29:F30)</f>
        <v>193.75</v>
      </c>
      <c r="K31" s="193" t="s">
        <v>32</v>
      </c>
      <c r="L31" s="194">
        <f ca="1">OFFSET(K$20,$N$27,0)</f>
        <v>118.32</v>
      </c>
      <c r="M31" s="195">
        <f ca="1">OFFSET(L$20,$N$27,0)</f>
        <v>84.15</v>
      </c>
      <c r="N31" s="195">
        <f ca="1">OFFSET(M$20,$N$27,0)</f>
        <v>55.43</v>
      </c>
      <c r="O31" s="196">
        <f ca="1">OFFSET(N$20,$N$27,0)</f>
        <v>46.53</v>
      </c>
    </row>
    <row r="33" spans="5:5" x14ac:dyDescent="0.25">
      <c r="E33" s="185"/>
    </row>
  </sheetData>
  <mergeCells count="15">
    <mergeCell ref="C19:F19"/>
    <mergeCell ref="G19:J19"/>
    <mergeCell ref="K19:N19"/>
    <mergeCell ref="C4:E4"/>
    <mergeCell ref="F4:H4"/>
    <mergeCell ref="I4:K4"/>
    <mergeCell ref="I9:K9"/>
    <mergeCell ref="C9:E9"/>
    <mergeCell ref="C10:E10"/>
    <mergeCell ref="C14:D14"/>
    <mergeCell ref="C12:E12"/>
    <mergeCell ref="F12:H12"/>
    <mergeCell ref="I12:K12"/>
    <mergeCell ref="I10:K10"/>
    <mergeCell ref="I14:J1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Drop Down 4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57150</xdr:rowOff>
                  </from>
                  <to>
                    <xdr:col>1</xdr:col>
                    <xdr:colOff>3771900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7</xdr:col>
                    <xdr:colOff>514350</xdr:colOff>
                    <xdr:row>25</xdr:row>
                    <xdr:rowOff>0</xdr:rowOff>
                  </from>
                  <to>
                    <xdr:col>14</xdr:col>
                    <xdr:colOff>9525</xdr:colOff>
                    <xdr:row>26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N169"/>
  <sheetViews>
    <sheetView tabSelected="1" zoomScale="80" zoomScaleNormal="80" workbookViewId="0">
      <selection activeCell="C6" sqref="C6"/>
    </sheetView>
  </sheetViews>
  <sheetFormatPr defaultRowHeight="15" x14ac:dyDescent="0.25"/>
  <cols>
    <col min="1" max="1" width="6.140625" customWidth="1"/>
    <col min="2" max="2" width="12.28515625" customWidth="1"/>
    <col min="3" max="5" width="11.42578125" customWidth="1"/>
    <col min="8" max="8" width="12.7109375" customWidth="1"/>
    <col min="9" max="10" width="11.42578125" customWidth="1"/>
    <col min="11" max="11" width="15.140625" customWidth="1"/>
    <col min="14" max="14" width="12.7109375" customWidth="1"/>
    <col min="15" max="15" width="11.42578125" customWidth="1"/>
    <col min="16" max="16" width="12.85546875" customWidth="1"/>
    <col min="17" max="17" width="11.42578125" customWidth="1"/>
    <col min="18" max="18" width="10.140625" customWidth="1"/>
    <col min="20" max="23" width="12.28515625" customWidth="1"/>
  </cols>
  <sheetData>
    <row r="1" spans="1:32" ht="39" customHeight="1" x14ac:dyDescent="0.55000000000000004">
      <c r="A1" s="228" t="s">
        <v>137</v>
      </c>
      <c r="B1" s="229"/>
      <c r="C1" s="229"/>
      <c r="D1" s="229"/>
      <c r="E1" s="229"/>
      <c r="F1" s="229"/>
      <c r="G1" s="229"/>
      <c r="H1" s="229"/>
      <c r="I1" s="229"/>
      <c r="J1" s="229"/>
      <c r="K1" s="230"/>
      <c r="L1" s="231" t="s">
        <v>41</v>
      </c>
      <c r="M1" s="229"/>
      <c r="N1" s="229"/>
      <c r="O1" s="232"/>
      <c r="P1" s="229"/>
      <c r="Q1" s="229"/>
      <c r="R1" s="229"/>
      <c r="S1" s="229"/>
      <c r="T1" s="232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</row>
    <row r="2" spans="1:32" ht="22.5" customHeight="1" x14ac:dyDescent="0.2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</row>
    <row r="3" spans="1:32" ht="18" x14ac:dyDescent="0.25">
      <c r="A3" s="233" t="s">
        <v>7</v>
      </c>
      <c r="B3" s="229"/>
      <c r="C3" s="229"/>
      <c r="D3" s="229"/>
      <c r="E3" s="229"/>
      <c r="F3" s="229"/>
      <c r="G3" s="233" t="s">
        <v>9</v>
      </c>
      <c r="H3" s="229"/>
      <c r="I3" s="229"/>
      <c r="J3" s="229"/>
      <c r="K3" s="229"/>
      <c r="L3" s="229"/>
      <c r="M3" s="233" t="s">
        <v>136</v>
      </c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</row>
    <row r="4" spans="1:32" ht="18.75" x14ac:dyDescent="0.3">
      <c r="A4" s="233"/>
      <c r="B4" s="229"/>
      <c r="C4" s="229"/>
      <c r="D4" s="229"/>
      <c r="E4" s="229"/>
      <c r="F4" s="229"/>
      <c r="G4" s="233"/>
      <c r="H4" s="229"/>
      <c r="I4" s="229"/>
      <c r="J4" s="229"/>
      <c r="K4" s="229"/>
      <c r="L4" s="229"/>
      <c r="M4" s="233"/>
      <c r="N4" s="234" t="s">
        <v>40</v>
      </c>
      <c r="O4" s="229"/>
      <c r="P4" s="229"/>
      <c r="Q4" s="229"/>
      <c r="R4" s="229"/>
      <c r="S4" s="233"/>
      <c r="T4" s="234" t="s">
        <v>19</v>
      </c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</row>
    <row r="5" spans="1:32" ht="25.5" customHeight="1" x14ac:dyDescent="0.25">
      <c r="A5" s="229"/>
      <c r="B5" s="235" t="s">
        <v>36</v>
      </c>
      <c r="C5" s="236"/>
      <c r="D5" s="237"/>
      <c r="E5" s="229"/>
      <c r="F5" s="229"/>
      <c r="G5" s="229"/>
      <c r="H5" s="235" t="s">
        <v>37</v>
      </c>
      <c r="I5" s="236"/>
      <c r="J5" s="237"/>
      <c r="K5" s="229"/>
      <c r="L5" s="229"/>
      <c r="M5" s="229"/>
      <c r="N5" s="235" t="s">
        <v>39</v>
      </c>
      <c r="O5" s="236"/>
      <c r="P5" s="237"/>
      <c r="Q5" s="229"/>
      <c r="R5" s="229"/>
      <c r="S5" s="229"/>
      <c r="T5" s="235" t="s">
        <v>39</v>
      </c>
      <c r="U5" s="236"/>
      <c r="V5" s="237"/>
      <c r="W5" s="229"/>
      <c r="X5" s="229"/>
      <c r="Y5" s="229"/>
      <c r="Z5" s="229"/>
      <c r="AA5" s="229"/>
      <c r="AB5" s="229"/>
      <c r="AC5" s="229"/>
      <c r="AD5" s="229"/>
      <c r="AE5" s="229"/>
      <c r="AF5" s="229"/>
    </row>
    <row r="6" spans="1:32" ht="33" customHeight="1" x14ac:dyDescent="0.45">
      <c r="A6" s="229"/>
      <c r="B6" s="238" t="s">
        <v>35</v>
      </c>
      <c r="C6" s="227">
        <v>1</v>
      </c>
      <c r="D6" s="239" t="s">
        <v>34</v>
      </c>
      <c r="E6" s="229"/>
      <c r="F6" s="229"/>
      <c r="G6" s="229"/>
      <c r="H6" s="238" t="s">
        <v>35</v>
      </c>
      <c r="I6" s="227">
        <v>1</v>
      </c>
      <c r="J6" s="239" t="s">
        <v>34</v>
      </c>
      <c r="K6" s="229"/>
      <c r="L6" s="229"/>
      <c r="M6" s="229"/>
      <c r="N6" s="238" t="s">
        <v>35</v>
      </c>
      <c r="O6" s="227">
        <v>1</v>
      </c>
      <c r="P6" s="239" t="s">
        <v>34</v>
      </c>
      <c r="Q6" s="229"/>
      <c r="R6" s="229"/>
      <c r="S6" s="229"/>
      <c r="T6" s="238" t="s">
        <v>35</v>
      </c>
      <c r="U6" s="227">
        <v>1</v>
      </c>
      <c r="V6" s="239" t="s">
        <v>34</v>
      </c>
      <c r="W6" s="229"/>
      <c r="X6" s="229"/>
      <c r="Y6" s="229"/>
      <c r="Z6" s="229"/>
      <c r="AA6" s="229"/>
      <c r="AB6" s="229"/>
      <c r="AC6" s="229"/>
      <c r="AD6" s="229"/>
      <c r="AE6" s="229"/>
      <c r="AF6" s="229"/>
    </row>
    <row r="7" spans="1:32" ht="33" customHeight="1" x14ac:dyDescent="0.35">
      <c r="A7" s="229"/>
      <c r="B7" s="240" t="s">
        <v>32</v>
      </c>
      <c r="C7" s="241">
        <f>ROUND(IF(C6&gt;0.049,C32*C6^C33,C41),2)</f>
        <v>83.28</v>
      </c>
      <c r="D7" s="242" t="s">
        <v>33</v>
      </c>
      <c r="E7" s="229"/>
      <c r="F7" s="229"/>
      <c r="G7" s="229"/>
      <c r="H7" s="240" t="s">
        <v>32</v>
      </c>
      <c r="I7" s="241">
        <f>ROUND(IF(I6&gt;0.011,I32*I6^I33,I41),2)</f>
        <v>72.66</v>
      </c>
      <c r="J7" s="242" t="s">
        <v>33</v>
      </c>
      <c r="K7" s="229"/>
      <c r="L7" s="229"/>
      <c r="M7" s="229"/>
      <c r="N7" s="243" t="s">
        <v>24</v>
      </c>
      <c r="O7" s="244">
        <f>ROUND(IF(O6&gt;0.005,O32*O6^O33,O41),2)</f>
        <v>38.97</v>
      </c>
      <c r="P7" s="245" t="s">
        <v>33</v>
      </c>
      <c r="Q7" s="229"/>
      <c r="R7" s="229"/>
      <c r="S7" s="229"/>
      <c r="T7" s="243" t="s">
        <v>24</v>
      </c>
      <c r="U7" s="244">
        <f>ROUND(IF(U6&gt;0.005,U32*U6^U33,U41),2)</f>
        <v>27.96</v>
      </c>
      <c r="V7" s="245" t="s">
        <v>33</v>
      </c>
      <c r="W7" s="229"/>
      <c r="X7" s="229"/>
      <c r="Y7" s="229"/>
      <c r="Z7" s="229"/>
      <c r="AA7" s="229"/>
      <c r="AB7" s="229"/>
      <c r="AC7" s="229"/>
      <c r="AD7" s="229"/>
      <c r="AE7" s="229"/>
      <c r="AF7" s="229"/>
    </row>
    <row r="8" spans="1:32" ht="21.75" thickBot="1" x14ac:dyDescent="0.4">
      <c r="A8" s="229"/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46" t="s">
        <v>38</v>
      </c>
      <c r="O8" s="247">
        <f>ROUND(IF(O6&gt;0.005,P32*O6^P33,O50),2)</f>
        <v>93.24</v>
      </c>
      <c r="P8" s="248" t="s">
        <v>33</v>
      </c>
      <c r="Q8" s="229"/>
      <c r="R8" s="229"/>
      <c r="S8" s="229"/>
      <c r="T8" s="246" t="s">
        <v>38</v>
      </c>
      <c r="U8" s="247">
        <f>ROUND(IF(U6&gt;0.005,V32*U6^V33,U50),2)</f>
        <v>93.24</v>
      </c>
      <c r="V8" s="248" t="s">
        <v>33</v>
      </c>
      <c r="W8" s="229"/>
      <c r="X8" s="229"/>
      <c r="Y8" s="229"/>
      <c r="Z8" s="229"/>
      <c r="AA8" s="229"/>
      <c r="AB8" s="229"/>
      <c r="AC8" s="229"/>
      <c r="AD8" s="229"/>
      <c r="AE8" s="229"/>
      <c r="AF8" s="229"/>
    </row>
    <row r="9" spans="1:32" ht="23.25" x14ac:dyDescent="0.35">
      <c r="A9" s="229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49" t="s">
        <v>32</v>
      </c>
      <c r="O9" s="250">
        <f>SUM(O7:O8)</f>
        <v>132.20999999999998</v>
      </c>
      <c r="P9" s="251" t="s">
        <v>33</v>
      </c>
      <c r="Q9" s="229"/>
      <c r="R9" s="229"/>
      <c r="S9" s="229"/>
      <c r="T9" s="249" t="s">
        <v>32</v>
      </c>
      <c r="U9" s="250">
        <f>SUM(U7:U8)</f>
        <v>121.19999999999999</v>
      </c>
      <c r="V9" s="251" t="s">
        <v>33</v>
      </c>
      <c r="W9" s="229"/>
      <c r="X9" s="229"/>
      <c r="Y9" s="229"/>
      <c r="Z9" s="229"/>
      <c r="AA9" s="229"/>
      <c r="AB9" s="229"/>
      <c r="AC9" s="229"/>
      <c r="AD9" s="229"/>
      <c r="AE9" s="229"/>
      <c r="AF9" s="229"/>
    </row>
    <row r="10" spans="1:32" x14ac:dyDescent="0.25">
      <c r="A10" s="229"/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</row>
    <row r="11" spans="1:32" x14ac:dyDescent="0.25">
      <c r="A11" s="229"/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</row>
    <row r="12" spans="1:32" ht="15.75" thickBot="1" x14ac:dyDescent="0.3">
      <c r="A12" s="229"/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</row>
    <row r="13" spans="1:32" ht="29.25" thickBot="1" x14ac:dyDescent="0.5">
      <c r="A13" s="229"/>
      <c r="B13" s="229"/>
      <c r="C13" s="229"/>
      <c r="D13" s="332" t="s">
        <v>135</v>
      </c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4"/>
      <c r="W13" s="252"/>
      <c r="X13" s="229"/>
      <c r="Y13" s="229"/>
      <c r="Z13" s="229"/>
      <c r="AA13" s="229"/>
      <c r="AB13" s="229"/>
      <c r="AC13" s="229"/>
      <c r="AD13" s="229"/>
      <c r="AE13" s="229"/>
      <c r="AF13" s="229"/>
    </row>
    <row r="14" spans="1:32" x14ac:dyDescent="0.25">
      <c r="A14" s="229"/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</row>
    <row r="15" spans="1:32" x14ac:dyDescent="0.25">
      <c r="A15" s="229"/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</row>
    <row r="16" spans="1:32" x14ac:dyDescent="0.25">
      <c r="A16" s="229"/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</row>
    <row r="17" spans="1:32" x14ac:dyDescent="0.25">
      <c r="A17" s="229"/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</row>
    <row r="18" spans="1:32" x14ac:dyDescent="0.25">
      <c r="A18" s="229"/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</row>
    <row r="19" spans="1:32" x14ac:dyDescent="0.25">
      <c r="A19" s="229"/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</row>
    <row r="20" spans="1:32" x14ac:dyDescent="0.25">
      <c r="A20" s="229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</row>
    <row r="21" spans="1:32" x14ac:dyDescent="0.25">
      <c r="A21" s="229"/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</row>
    <row r="22" spans="1:32" x14ac:dyDescent="0.25">
      <c r="A22" s="229"/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</row>
    <row r="23" spans="1:32" x14ac:dyDescent="0.25">
      <c r="A23" s="229"/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</row>
    <row r="24" spans="1:32" x14ac:dyDescent="0.25">
      <c r="A24" s="229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</row>
    <row r="25" spans="1:32" ht="3" customHeight="1" x14ac:dyDescent="0.25">
      <c r="A25" s="229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</row>
    <row r="26" spans="1:32" x14ac:dyDescent="0.25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</row>
    <row r="27" spans="1:32" x14ac:dyDescent="0.25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</row>
    <row r="28" spans="1:32" x14ac:dyDescent="0.25">
      <c r="A28" s="229"/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</row>
    <row r="29" spans="1:32" hidden="1" x14ac:dyDescent="0.25">
      <c r="A29" s="229"/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</row>
    <row r="30" spans="1:32" hidden="1" x14ac:dyDescent="0.25">
      <c r="A30" s="252"/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29"/>
    </row>
    <row r="31" spans="1:32" ht="19.5" hidden="1" thickBot="1" x14ac:dyDescent="0.35">
      <c r="A31" s="252"/>
      <c r="B31" s="252"/>
      <c r="C31" s="253" t="s">
        <v>24</v>
      </c>
      <c r="D31" s="252"/>
      <c r="E31" s="252"/>
      <c r="F31" s="252"/>
      <c r="G31" s="252"/>
      <c r="H31" s="252"/>
      <c r="I31" s="253" t="s">
        <v>24</v>
      </c>
      <c r="J31" s="252"/>
      <c r="K31" s="252"/>
      <c r="L31" s="252"/>
      <c r="M31" s="252"/>
      <c r="N31" s="252"/>
      <c r="O31" s="253" t="s">
        <v>24</v>
      </c>
      <c r="P31" s="253" t="s">
        <v>38</v>
      </c>
      <c r="Q31" s="252"/>
      <c r="R31" s="252"/>
      <c r="S31" s="252"/>
      <c r="T31" s="252"/>
      <c r="U31" s="253" t="s">
        <v>24</v>
      </c>
      <c r="V31" s="253" t="s">
        <v>38</v>
      </c>
      <c r="W31" s="252"/>
      <c r="X31" s="252"/>
      <c r="Y31" s="252"/>
      <c r="Z31" s="252"/>
      <c r="AA31" s="252"/>
      <c r="AB31" s="252"/>
      <c r="AC31" s="252"/>
      <c r="AD31" s="252"/>
      <c r="AE31" s="252"/>
      <c r="AF31" s="229"/>
    </row>
    <row r="32" spans="1:32" ht="18" hidden="1" x14ac:dyDescent="0.25">
      <c r="A32" s="252"/>
      <c r="B32" s="254" t="s">
        <v>21</v>
      </c>
      <c r="C32" s="255">
        <f>ROUND(EXP((1/E39)*SUM(C43:E43)-(C33/E39)*SUM(C42:E42)),3)</f>
        <v>83.278000000000006</v>
      </c>
      <c r="D32" s="256" t="s">
        <v>134</v>
      </c>
      <c r="E32" s="252"/>
      <c r="F32" s="252"/>
      <c r="G32" s="252"/>
      <c r="H32" s="254" t="s">
        <v>21</v>
      </c>
      <c r="I32" s="255">
        <f>ROUND(EXP((1/K39)*SUM(I43:K43)-(I33/K39)*SUM(I42:K42)),3)</f>
        <v>72.664000000000001</v>
      </c>
      <c r="J32" s="252"/>
      <c r="K32" s="252"/>
      <c r="L32" s="252"/>
      <c r="M32" s="252"/>
      <c r="N32" s="254" t="s">
        <v>21</v>
      </c>
      <c r="O32" s="255">
        <f>ROUND(EXP((1/Q39)*SUM(O43:Q43)-(O33/Q39)*SUM(O42:Q42)),3)</f>
        <v>38.973999999999997</v>
      </c>
      <c r="P32" s="255">
        <f>ROUND(EXP((1/Q48)*SUM(O52:Q52)-(P33/Q48)*SUM(O51:Q51)),3)</f>
        <v>93.236999999999995</v>
      </c>
      <c r="Q32" s="252"/>
      <c r="R32" s="252"/>
      <c r="S32" s="252"/>
      <c r="T32" s="254" t="s">
        <v>21</v>
      </c>
      <c r="U32" s="255">
        <f>ROUND(EXP((1/W39)*SUM(U43:W43)-(U33/W39)*SUM(U42:W42)),3)</f>
        <v>27.954999999999998</v>
      </c>
      <c r="V32" s="255">
        <f>P32</f>
        <v>93.236999999999995</v>
      </c>
      <c r="W32" s="252"/>
      <c r="X32" s="252"/>
      <c r="Y32" s="252"/>
      <c r="Z32" s="252"/>
      <c r="AA32" s="252"/>
      <c r="AB32" s="252"/>
      <c r="AC32" s="252"/>
      <c r="AD32" s="252"/>
      <c r="AE32" s="252"/>
      <c r="AF32" s="229"/>
    </row>
    <row r="33" spans="1:32" ht="18.75" hidden="1" thickBot="1" x14ac:dyDescent="0.3">
      <c r="A33" s="252"/>
      <c r="B33" s="257" t="s">
        <v>22</v>
      </c>
      <c r="C33" s="258">
        <f>ROUND((SUM(C44:E44)-(1/E39)*SUM(C42:E42)*SUM(C43:E43))/(SUM(C45:E45)-(1/E39)*SUM(C42:E42)^2),3)</f>
        <v>-9.8000000000000004E-2</v>
      </c>
      <c r="D33" s="252"/>
      <c r="E33" s="252"/>
      <c r="F33" s="252"/>
      <c r="G33" s="252"/>
      <c r="H33" s="257" t="s">
        <v>22</v>
      </c>
      <c r="I33" s="258">
        <f>ROUND((SUM(I44:K44)-(1/K39)*SUM(I42:K42)*SUM(I43:K43))/(SUM(I45:K45)-(1/K39)*SUM(I42:K42)^2),3)</f>
        <v>-6.3E-2</v>
      </c>
      <c r="J33" s="252"/>
      <c r="K33" s="252"/>
      <c r="L33" s="252"/>
      <c r="M33" s="252"/>
      <c r="N33" s="257" t="s">
        <v>22</v>
      </c>
      <c r="O33" s="258">
        <f>ROUND((SUM(O44:Q44)-(1/Q39)*SUM(O42:Q42)*SUM(O43:Q43))/(SUM(O45:Q45)-(1/Q39)*SUM(O42:Q42)^2),3)</f>
        <v>-0.17100000000000001</v>
      </c>
      <c r="P33" s="258">
        <f>ROUND((SUM(O53:Q53)-(1/Q48)*SUM(O51:Q51)*SUM(O52:Q52))/(SUM(O54:Q54)-(1/Q48)*SUM(O51:Q51)^2),3)</f>
        <v>-2.3E-2</v>
      </c>
      <c r="Q33" s="252"/>
      <c r="R33" s="252"/>
      <c r="S33" s="252"/>
      <c r="T33" s="257" t="s">
        <v>22</v>
      </c>
      <c r="U33" s="258">
        <f>ROUND((SUM(U44:W44)-(1/W39)*SUM(U42:W42)*SUM(U43:W43))/(SUM(U45:W45)-(1/W39)*SUM(U42:W42)^2),3)</f>
        <v>-0.17399999999999999</v>
      </c>
      <c r="V33" s="258">
        <f>P33</f>
        <v>-2.3E-2</v>
      </c>
      <c r="W33" s="252"/>
      <c r="X33" s="252"/>
      <c r="Y33" s="252"/>
      <c r="Z33" s="252"/>
      <c r="AA33" s="252"/>
      <c r="AB33" s="252"/>
      <c r="AC33" s="252"/>
      <c r="AD33" s="252"/>
      <c r="AE33" s="252"/>
      <c r="AF33" s="229"/>
    </row>
    <row r="34" spans="1:32" hidden="1" x14ac:dyDescent="0.25">
      <c r="A34" s="252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29"/>
    </row>
    <row r="35" spans="1:32" hidden="1" x14ac:dyDescent="0.25">
      <c r="A35" s="252"/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2"/>
      <c r="AF35" s="229"/>
    </row>
    <row r="36" spans="1:32" hidden="1" x14ac:dyDescent="0.25">
      <c r="A36" s="252"/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29"/>
    </row>
    <row r="37" spans="1:32" hidden="1" x14ac:dyDescent="0.25">
      <c r="A37" s="252"/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29"/>
    </row>
    <row r="38" spans="1:32" s="34" customFormat="1" ht="15.75" hidden="1" x14ac:dyDescent="0.25">
      <c r="A38" s="259" t="s">
        <v>23</v>
      </c>
      <c r="B38" s="260"/>
      <c r="C38" s="260"/>
      <c r="D38" s="260"/>
      <c r="E38" s="260"/>
      <c r="F38" s="260"/>
      <c r="G38" s="259" t="s">
        <v>23</v>
      </c>
      <c r="H38" s="260"/>
      <c r="I38" s="260"/>
      <c r="J38" s="260"/>
      <c r="K38" s="260"/>
      <c r="L38" s="260"/>
      <c r="M38" s="259" t="s">
        <v>23</v>
      </c>
      <c r="N38" s="260"/>
      <c r="O38" s="260"/>
      <c r="P38" s="260"/>
      <c r="Q38" s="260"/>
      <c r="R38" s="260"/>
      <c r="S38" s="259" t="s">
        <v>23</v>
      </c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1"/>
    </row>
    <row r="39" spans="1:32" ht="15.75" hidden="1" thickBot="1" x14ac:dyDescent="0.3">
      <c r="A39" s="252"/>
      <c r="B39" s="262" t="s">
        <v>24</v>
      </c>
      <c r="C39" s="263">
        <v>1</v>
      </c>
      <c r="D39" s="263">
        <v>2</v>
      </c>
      <c r="E39" s="263">
        <v>3</v>
      </c>
      <c r="F39" s="252"/>
      <c r="G39" s="252"/>
      <c r="H39" s="262" t="s">
        <v>24</v>
      </c>
      <c r="I39" s="263">
        <v>1</v>
      </c>
      <c r="J39" s="263">
        <v>2</v>
      </c>
      <c r="K39" s="263">
        <v>3</v>
      </c>
      <c r="L39" s="252"/>
      <c r="M39" s="252"/>
      <c r="N39" s="262" t="s">
        <v>24</v>
      </c>
      <c r="O39" s="263">
        <v>1</v>
      </c>
      <c r="P39" s="263">
        <v>2</v>
      </c>
      <c r="Q39" s="263">
        <v>3</v>
      </c>
      <c r="R39" s="252"/>
      <c r="S39" s="252"/>
      <c r="T39" s="262" t="s">
        <v>24</v>
      </c>
      <c r="U39" s="263">
        <v>1</v>
      </c>
      <c r="V39" s="263">
        <v>2</v>
      </c>
      <c r="W39" s="263">
        <v>3</v>
      </c>
      <c r="X39" s="252"/>
      <c r="Y39" s="252"/>
      <c r="Z39" s="252"/>
      <c r="AA39" s="252"/>
      <c r="AB39" s="252"/>
      <c r="AC39" s="252"/>
      <c r="AD39" s="252"/>
      <c r="AE39" s="252"/>
      <c r="AF39" s="229"/>
    </row>
    <row r="40" spans="1:32" ht="18.75" hidden="1" thickBot="1" x14ac:dyDescent="0.4">
      <c r="A40" s="264" t="s">
        <v>31</v>
      </c>
      <c r="B40" s="265" t="s">
        <v>25</v>
      </c>
      <c r="C40" s="266">
        <v>0.05</v>
      </c>
      <c r="D40" s="266">
        <v>0.5</v>
      </c>
      <c r="E40" s="267">
        <v>2</v>
      </c>
      <c r="F40" s="252"/>
      <c r="G40" s="264" t="s">
        <v>31</v>
      </c>
      <c r="H40" s="265" t="s">
        <v>25</v>
      </c>
      <c r="I40" s="268">
        <v>1.0999999999999999E-2</v>
      </c>
      <c r="J40" s="268">
        <v>0.5</v>
      </c>
      <c r="K40" s="269">
        <v>2</v>
      </c>
      <c r="L40" s="252"/>
      <c r="M40" s="264" t="s">
        <v>31</v>
      </c>
      <c r="N40" s="265" t="s">
        <v>25</v>
      </c>
      <c r="O40" s="268">
        <v>5.0000000000000001E-3</v>
      </c>
      <c r="P40" s="268">
        <v>3</v>
      </c>
      <c r="Q40" s="269">
        <v>10</v>
      </c>
      <c r="R40" s="252"/>
      <c r="S40" s="264" t="s">
        <v>31</v>
      </c>
      <c r="T40" s="265" t="s">
        <v>25</v>
      </c>
      <c r="U40" s="268">
        <v>5.0000000000000001E-3</v>
      </c>
      <c r="V40" s="268">
        <v>3</v>
      </c>
      <c r="W40" s="269">
        <v>10</v>
      </c>
      <c r="X40" s="252"/>
      <c r="Y40" s="252"/>
      <c r="Z40" s="252"/>
      <c r="AA40" s="252"/>
      <c r="AB40" s="252"/>
      <c r="AC40" s="252"/>
      <c r="AD40" s="252"/>
      <c r="AE40" s="252"/>
      <c r="AF40" s="229"/>
    </row>
    <row r="41" spans="1:32" ht="15.75" hidden="1" thickBot="1" x14ac:dyDescent="0.3">
      <c r="A41" s="264" t="s">
        <v>24</v>
      </c>
      <c r="B41" s="265" t="s">
        <v>26</v>
      </c>
      <c r="C41" s="270">
        <f>RSEE_razredi!C6</f>
        <v>112.02</v>
      </c>
      <c r="D41" s="270">
        <f>RSEE_razredi!D6</f>
        <v>88.44</v>
      </c>
      <c r="E41" s="271">
        <f>RSEE_razredi!E6</f>
        <v>78.19</v>
      </c>
      <c r="F41" s="252"/>
      <c r="G41" s="264" t="s">
        <v>24</v>
      </c>
      <c r="H41" s="265" t="s">
        <v>26</v>
      </c>
      <c r="I41" s="270">
        <f>RSEE_razredi!C8</f>
        <v>95.7</v>
      </c>
      <c r="J41" s="270">
        <f>RSEE_razredi!D8</f>
        <v>78.099999999999994</v>
      </c>
      <c r="K41" s="270">
        <f>RSEE_razredi!E8</f>
        <v>68.2</v>
      </c>
      <c r="L41" s="252"/>
      <c r="M41" s="264" t="s">
        <v>24</v>
      </c>
      <c r="N41" s="265" t="s">
        <v>26</v>
      </c>
      <c r="O41" s="270">
        <f>RSEE_razredi!C21</f>
        <v>96.72</v>
      </c>
      <c r="P41" s="270">
        <f>RSEE_razredi!E21</f>
        <v>32.01</v>
      </c>
      <c r="Q41" s="271">
        <f>RSEE_razredi!F21</f>
        <v>26.45</v>
      </c>
      <c r="R41" s="252"/>
      <c r="S41" s="264" t="s">
        <v>24</v>
      </c>
      <c r="T41" s="265" t="s">
        <v>26</v>
      </c>
      <c r="U41" s="270">
        <f>RSEE_razredi!C22</f>
        <v>70.069999999999993</v>
      </c>
      <c r="V41" s="270">
        <f>RSEE_razredi!E22</f>
        <v>23.47</v>
      </c>
      <c r="W41" s="271">
        <f>RSEE_razredi!F22</f>
        <v>18.48</v>
      </c>
      <c r="X41" s="252"/>
      <c r="Y41" s="252"/>
      <c r="Z41" s="252"/>
      <c r="AA41" s="252"/>
      <c r="AB41" s="252"/>
      <c r="AC41" s="252"/>
      <c r="AD41" s="252"/>
      <c r="AE41" s="252"/>
      <c r="AF41" s="229"/>
    </row>
    <row r="42" spans="1:32" hidden="1" x14ac:dyDescent="0.25">
      <c r="A42" s="252"/>
      <c r="B42" s="272" t="s">
        <v>27</v>
      </c>
      <c r="C42" s="273">
        <f t="shared" ref="C42:E43" si="0">LN(C40)</f>
        <v>-2.9957322735539909</v>
      </c>
      <c r="D42" s="273">
        <f t="shared" si="0"/>
        <v>-0.69314718055994529</v>
      </c>
      <c r="E42" s="274">
        <f t="shared" si="0"/>
        <v>0.69314718055994529</v>
      </c>
      <c r="F42" s="252"/>
      <c r="G42" s="252"/>
      <c r="H42" s="272" t="s">
        <v>27</v>
      </c>
      <c r="I42" s="273">
        <f t="shared" ref="I42:K43" si="1">LN(I40)</f>
        <v>-4.5098600061837661</v>
      </c>
      <c r="J42" s="273">
        <f t="shared" si="1"/>
        <v>-0.69314718055994529</v>
      </c>
      <c r="K42" s="274">
        <f t="shared" si="1"/>
        <v>0.69314718055994529</v>
      </c>
      <c r="L42" s="252"/>
      <c r="M42" s="252"/>
      <c r="N42" s="272" t="s">
        <v>27</v>
      </c>
      <c r="O42" s="273">
        <f t="shared" ref="O42:Q43" si="2">LN(O40)</f>
        <v>-5.2983173665480363</v>
      </c>
      <c r="P42" s="273">
        <f t="shared" si="2"/>
        <v>1.0986122886681098</v>
      </c>
      <c r="Q42" s="274">
        <f t="shared" si="2"/>
        <v>2.3025850929940459</v>
      </c>
      <c r="R42" s="252"/>
      <c r="S42" s="252"/>
      <c r="T42" s="272" t="s">
        <v>27</v>
      </c>
      <c r="U42" s="273">
        <f t="shared" ref="U42:W43" si="3">LN(U40)</f>
        <v>-5.2983173665480363</v>
      </c>
      <c r="V42" s="273">
        <f t="shared" si="3"/>
        <v>1.0986122886681098</v>
      </c>
      <c r="W42" s="274">
        <f t="shared" si="3"/>
        <v>2.3025850929940459</v>
      </c>
      <c r="X42" s="252"/>
      <c r="Y42" s="252"/>
      <c r="Z42" s="252"/>
      <c r="AA42" s="252"/>
      <c r="AB42" s="252"/>
      <c r="AC42" s="252"/>
      <c r="AD42" s="252"/>
      <c r="AE42" s="252"/>
      <c r="AF42" s="229"/>
    </row>
    <row r="43" spans="1:32" hidden="1" x14ac:dyDescent="0.25">
      <c r="A43" s="252"/>
      <c r="B43" s="275" t="s">
        <v>28</v>
      </c>
      <c r="C43" s="276">
        <f t="shared" si="0"/>
        <v>4.718677426781686</v>
      </c>
      <c r="D43" s="276">
        <f t="shared" si="0"/>
        <v>4.4823243559892454</v>
      </c>
      <c r="E43" s="277">
        <f t="shared" si="0"/>
        <v>4.3591417621364226</v>
      </c>
      <c r="F43" s="252"/>
      <c r="G43" s="252"/>
      <c r="H43" s="275" t="s">
        <v>28</v>
      </c>
      <c r="I43" s="276">
        <f t="shared" si="1"/>
        <v>4.5612182984589085</v>
      </c>
      <c r="J43" s="276">
        <f t="shared" si="1"/>
        <v>4.3579900568456402</v>
      </c>
      <c r="K43" s="277">
        <f t="shared" si="1"/>
        <v>4.2224445648494164</v>
      </c>
      <c r="L43" s="252"/>
      <c r="M43" s="252"/>
      <c r="N43" s="275" t="s">
        <v>28</v>
      </c>
      <c r="O43" s="276">
        <f t="shared" si="2"/>
        <v>4.571820206306537</v>
      </c>
      <c r="P43" s="276">
        <f t="shared" si="2"/>
        <v>3.4660483539817717</v>
      </c>
      <c r="Q43" s="277">
        <f t="shared" si="2"/>
        <v>3.2752561583043085</v>
      </c>
      <c r="R43" s="252"/>
      <c r="S43" s="252"/>
      <c r="T43" s="275" t="s">
        <v>28</v>
      </c>
      <c r="U43" s="276">
        <f t="shared" si="3"/>
        <v>4.2494947423824421</v>
      </c>
      <c r="V43" s="276">
        <f t="shared" si="3"/>
        <v>3.1557230098629323</v>
      </c>
      <c r="W43" s="277">
        <f t="shared" si="3"/>
        <v>2.9166890662135381</v>
      </c>
      <c r="X43" s="252"/>
      <c r="Y43" s="252"/>
      <c r="Z43" s="252"/>
      <c r="AA43" s="252"/>
      <c r="AB43" s="252"/>
      <c r="AC43" s="252"/>
      <c r="AD43" s="252"/>
      <c r="AE43" s="252"/>
      <c r="AF43" s="229"/>
    </row>
    <row r="44" spans="1:32" hidden="1" x14ac:dyDescent="0.25">
      <c r="A44" s="252"/>
      <c r="B44" s="275" t="s">
        <v>29</v>
      </c>
      <c r="C44" s="276">
        <f>C43*C42</f>
        <v>-14.135894255900595</v>
      </c>
      <c r="D44" s="276">
        <f>D43*D42</f>
        <v>-3.1069104897091178</v>
      </c>
      <c r="E44" s="277">
        <f>E43*E42</f>
        <v>3.0215268220859728</v>
      </c>
      <c r="F44" s="252"/>
      <c r="G44" s="252"/>
      <c r="H44" s="275" t="s">
        <v>29</v>
      </c>
      <c r="I44" s="276">
        <f>I43*I42</f>
        <v>-20.5704559836934</v>
      </c>
      <c r="J44" s="276">
        <f>J43*J42</f>
        <v>-3.020728520810831</v>
      </c>
      <c r="K44" s="277">
        <f>K43*K42</f>
        <v>2.9267755451960382</v>
      </c>
      <c r="L44" s="252"/>
      <c r="M44" s="252"/>
      <c r="N44" s="275" t="s">
        <v>29</v>
      </c>
      <c r="O44" s="276">
        <f>O43*O42</f>
        <v>-24.22295439580915</v>
      </c>
      <c r="P44" s="276">
        <f>P43*P42</f>
        <v>3.8078433148022488</v>
      </c>
      <c r="Q44" s="277">
        <f>Q43*Q42</f>
        <v>7.5415560058484479</v>
      </c>
      <c r="R44" s="252"/>
      <c r="S44" s="252"/>
      <c r="T44" s="275" t="s">
        <v>29</v>
      </c>
      <c r="U44" s="276">
        <f>U43*U42</f>
        <v>-22.515171792619466</v>
      </c>
      <c r="V44" s="276">
        <f>V43*V42</f>
        <v>3.4669160782681319</v>
      </c>
      <c r="W44" s="277">
        <f>W43*W42</f>
        <v>6.7159247647620166</v>
      </c>
      <c r="X44" s="252"/>
      <c r="Y44" s="252"/>
      <c r="Z44" s="252"/>
      <c r="AA44" s="252"/>
      <c r="AB44" s="252"/>
      <c r="AC44" s="252"/>
      <c r="AD44" s="252"/>
      <c r="AE44" s="252"/>
      <c r="AF44" s="229"/>
    </row>
    <row r="45" spans="1:32" hidden="1" x14ac:dyDescent="0.25">
      <c r="A45" s="252"/>
      <c r="B45" s="275" t="s">
        <v>30</v>
      </c>
      <c r="C45" s="276">
        <f t="shared" ref="C45:E46" si="4">C42*C42</f>
        <v>8.9744118548129634</v>
      </c>
      <c r="D45" s="276">
        <f t="shared" si="4"/>
        <v>0.48045301391820139</v>
      </c>
      <c r="E45" s="277">
        <f t="shared" si="4"/>
        <v>0.48045301391820139</v>
      </c>
      <c r="F45" s="252"/>
      <c r="G45" s="252"/>
      <c r="H45" s="275" t="s">
        <v>30</v>
      </c>
      <c r="I45" s="276">
        <f t="shared" ref="I45:K46" si="5">I42*I42</f>
        <v>20.338837275375838</v>
      </c>
      <c r="J45" s="276">
        <f t="shared" si="5"/>
        <v>0.48045301391820139</v>
      </c>
      <c r="K45" s="277">
        <f t="shared" si="5"/>
        <v>0.48045301391820139</v>
      </c>
      <c r="L45" s="252"/>
      <c r="M45" s="252"/>
      <c r="N45" s="275" t="s">
        <v>30</v>
      </c>
      <c r="O45" s="276">
        <f t="shared" ref="O45:Q46" si="6">O42*O42</f>
        <v>28.072166916664518</v>
      </c>
      <c r="P45" s="276">
        <f t="shared" si="6"/>
        <v>1.2069489608125821</v>
      </c>
      <c r="Q45" s="277">
        <f t="shared" si="6"/>
        <v>5.3018981104783993</v>
      </c>
      <c r="R45" s="252"/>
      <c r="S45" s="252"/>
      <c r="T45" s="275" t="s">
        <v>30</v>
      </c>
      <c r="U45" s="276">
        <f t="shared" ref="U45:W46" si="7">U42*U42</f>
        <v>28.072166916664518</v>
      </c>
      <c r="V45" s="276">
        <f t="shared" si="7"/>
        <v>1.2069489608125821</v>
      </c>
      <c r="W45" s="277">
        <f t="shared" si="7"/>
        <v>5.3018981104783993</v>
      </c>
      <c r="X45" s="252"/>
      <c r="Y45" s="252"/>
      <c r="Z45" s="252"/>
      <c r="AA45" s="252"/>
      <c r="AB45" s="252"/>
      <c r="AC45" s="252"/>
      <c r="AD45" s="252"/>
      <c r="AE45" s="252"/>
      <c r="AF45" s="229"/>
    </row>
    <row r="46" spans="1:32" ht="15.75" hidden="1" thickBot="1" x14ac:dyDescent="0.3">
      <c r="A46" s="252"/>
      <c r="B46" s="278" t="s">
        <v>30</v>
      </c>
      <c r="C46" s="279">
        <f t="shared" si="4"/>
        <v>22.265916658019034</v>
      </c>
      <c r="D46" s="279">
        <f t="shared" si="4"/>
        <v>20.091231632294402</v>
      </c>
      <c r="E46" s="280">
        <f t="shared" si="4"/>
        <v>19.002116902401834</v>
      </c>
      <c r="F46" s="252"/>
      <c r="G46" s="252"/>
      <c r="H46" s="278" t="s">
        <v>30</v>
      </c>
      <c r="I46" s="279">
        <f t="shared" si="5"/>
        <v>20.80471236619638</v>
      </c>
      <c r="J46" s="279">
        <f t="shared" si="5"/>
        <v>18.992077335565465</v>
      </c>
      <c r="K46" s="280">
        <f t="shared" si="5"/>
        <v>17.829038103226377</v>
      </c>
      <c r="L46" s="252"/>
      <c r="M46" s="252"/>
      <c r="N46" s="278" t="s">
        <v>30</v>
      </c>
      <c r="O46" s="279">
        <f t="shared" si="6"/>
        <v>20.901539998792746</v>
      </c>
      <c r="P46" s="279">
        <f t="shared" si="6"/>
        <v>12.01349119213975</v>
      </c>
      <c r="Q46" s="280">
        <f t="shared" si="6"/>
        <v>10.727302902510297</v>
      </c>
      <c r="R46" s="252"/>
      <c r="S46" s="252"/>
      <c r="T46" s="278" t="s">
        <v>30</v>
      </c>
      <c r="U46" s="279">
        <f t="shared" si="7"/>
        <v>18.058205565536017</v>
      </c>
      <c r="V46" s="279">
        <f t="shared" si="7"/>
        <v>9.9585877149783641</v>
      </c>
      <c r="W46" s="280">
        <f t="shared" si="7"/>
        <v>8.5070751089696</v>
      </c>
      <c r="X46" s="252"/>
      <c r="Y46" s="252"/>
      <c r="Z46" s="252"/>
      <c r="AA46" s="252"/>
      <c r="AB46" s="252"/>
      <c r="AC46" s="252"/>
      <c r="AD46" s="252"/>
      <c r="AE46" s="252"/>
      <c r="AF46" s="229"/>
    </row>
    <row r="47" spans="1:32" hidden="1" x14ac:dyDescent="0.25">
      <c r="A47" s="252"/>
      <c r="B47" s="281"/>
      <c r="C47" s="282"/>
      <c r="D47" s="281"/>
      <c r="E47" s="281"/>
      <c r="F47" s="252"/>
      <c r="G47" s="252"/>
      <c r="H47" s="281"/>
      <c r="I47" s="282"/>
      <c r="J47" s="281"/>
      <c r="K47" s="281"/>
      <c r="L47" s="252"/>
      <c r="M47" s="252"/>
      <c r="N47" s="281"/>
      <c r="O47" s="282"/>
      <c r="P47" s="281"/>
      <c r="Q47" s="281"/>
      <c r="R47" s="252"/>
      <c r="S47" s="252"/>
      <c r="T47" s="281"/>
      <c r="U47" s="282"/>
      <c r="V47" s="281"/>
      <c r="W47" s="281"/>
      <c r="X47" s="252"/>
      <c r="Y47" s="252"/>
      <c r="Z47" s="252"/>
      <c r="AA47" s="252"/>
      <c r="AB47" s="252"/>
      <c r="AC47" s="252"/>
      <c r="AD47" s="252"/>
      <c r="AE47" s="252"/>
      <c r="AF47" s="229"/>
    </row>
    <row r="48" spans="1:32" s="35" customFormat="1" ht="19.5" hidden="1" thickBot="1" x14ac:dyDescent="0.35">
      <c r="A48" s="283"/>
      <c r="B48" s="283"/>
      <c r="C48" s="283"/>
      <c r="D48" s="284"/>
      <c r="E48" s="284"/>
      <c r="F48" s="283"/>
      <c r="G48" s="283"/>
      <c r="H48" s="283"/>
      <c r="I48" s="283"/>
      <c r="J48" s="284"/>
      <c r="K48" s="284"/>
      <c r="L48" s="283"/>
      <c r="M48" s="252"/>
      <c r="N48" s="262" t="s">
        <v>38</v>
      </c>
      <c r="O48" s="263">
        <v>1</v>
      </c>
      <c r="P48" s="263">
        <v>2</v>
      </c>
      <c r="Q48" s="263">
        <v>3</v>
      </c>
      <c r="R48" s="283"/>
      <c r="S48" s="252"/>
      <c r="T48" s="252"/>
      <c r="U48" s="252"/>
      <c r="V48" s="252"/>
      <c r="W48" s="252"/>
      <c r="X48" s="283"/>
      <c r="Y48" s="283"/>
      <c r="Z48" s="283"/>
      <c r="AA48" s="283"/>
      <c r="AB48" s="283"/>
      <c r="AC48" s="283"/>
      <c r="AD48" s="283"/>
      <c r="AE48" s="283"/>
      <c r="AF48" s="285"/>
    </row>
    <row r="49" spans="1:32" s="35" customFormat="1" ht="20.25" hidden="1" thickBot="1" x14ac:dyDescent="0.4">
      <c r="A49" s="283"/>
      <c r="B49" s="283"/>
      <c r="C49" s="283"/>
      <c r="D49" s="284"/>
      <c r="E49" s="284"/>
      <c r="F49" s="283"/>
      <c r="G49" s="283"/>
      <c r="H49" s="283"/>
      <c r="I49" s="283"/>
      <c r="J49" s="284"/>
      <c r="K49" s="284"/>
      <c r="L49" s="283"/>
      <c r="M49" s="264" t="s">
        <v>31</v>
      </c>
      <c r="N49" s="286" t="s">
        <v>25</v>
      </c>
      <c r="O49" s="287">
        <v>5.0000000000000001E-3</v>
      </c>
      <c r="P49" s="287">
        <v>3</v>
      </c>
      <c r="Q49" s="288">
        <v>10</v>
      </c>
      <c r="R49" s="283"/>
      <c r="S49" s="252"/>
      <c r="T49" s="252"/>
      <c r="U49" s="252"/>
      <c r="V49" s="252"/>
      <c r="W49" s="252"/>
      <c r="X49" s="283"/>
      <c r="Y49" s="283"/>
      <c r="Z49" s="283"/>
      <c r="AA49" s="283"/>
      <c r="AB49" s="283"/>
      <c r="AC49" s="283"/>
      <c r="AD49" s="283"/>
      <c r="AE49" s="283"/>
      <c r="AF49" s="285"/>
    </row>
    <row r="50" spans="1:32" ht="15.75" hidden="1" thickBot="1" x14ac:dyDescent="0.3">
      <c r="A50" s="252"/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64" t="s">
        <v>38</v>
      </c>
      <c r="N50" s="286" t="s">
        <v>26</v>
      </c>
      <c r="O50" s="304">
        <v>104.56</v>
      </c>
      <c r="P50" s="304">
        <v>94.93</v>
      </c>
      <c r="Q50" s="305">
        <v>85.3</v>
      </c>
      <c r="R50" s="252"/>
      <c r="S50" s="252"/>
      <c r="T50" s="252"/>
      <c r="U50" s="301">
        <f>O50</f>
        <v>104.56</v>
      </c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29"/>
    </row>
    <row r="51" spans="1:32" hidden="1" x14ac:dyDescent="0.25">
      <c r="A51" s="252"/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89" t="s">
        <v>27</v>
      </c>
      <c r="O51" s="290">
        <f t="shared" ref="O51:Q52" si="8">LN(O49)</f>
        <v>-5.2983173665480363</v>
      </c>
      <c r="P51" s="290">
        <f t="shared" si="8"/>
        <v>1.0986122886681098</v>
      </c>
      <c r="Q51" s="291">
        <f t="shared" si="8"/>
        <v>2.3025850929940459</v>
      </c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29"/>
    </row>
    <row r="52" spans="1:32" hidden="1" x14ac:dyDescent="0.25">
      <c r="A52" s="252"/>
      <c r="B52" s="252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92" t="s">
        <v>28</v>
      </c>
      <c r="O52" s="293">
        <f t="shared" si="8"/>
        <v>4.6497610693159661</v>
      </c>
      <c r="P52" s="293">
        <f t="shared" si="8"/>
        <v>4.5531397778937075</v>
      </c>
      <c r="Q52" s="294">
        <f t="shared" si="8"/>
        <v>4.4461744544976334</v>
      </c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29"/>
    </row>
    <row r="53" spans="1:32" hidden="1" x14ac:dyDescent="0.25">
      <c r="A53" s="252"/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92" t="s">
        <v>29</v>
      </c>
      <c r="O53" s="293">
        <f>O52*O51</f>
        <v>-24.635909823855751</v>
      </c>
      <c r="P53" s="293">
        <f>P52*P51</f>
        <v>5.0021353120176153</v>
      </c>
      <c r="Q53" s="294">
        <f>Q52*Q51</f>
        <v>10.237695019777185</v>
      </c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  <c r="AE53" s="252"/>
      <c r="AF53" s="229"/>
    </row>
    <row r="54" spans="1:32" hidden="1" x14ac:dyDescent="0.25">
      <c r="A54" s="252"/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92" t="s">
        <v>30</v>
      </c>
      <c r="O54" s="293">
        <f t="shared" ref="O54:Q55" si="9">O51*O51</f>
        <v>28.072166916664518</v>
      </c>
      <c r="P54" s="293">
        <f t="shared" si="9"/>
        <v>1.2069489608125821</v>
      </c>
      <c r="Q54" s="294">
        <f t="shared" si="9"/>
        <v>5.3018981104783993</v>
      </c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2"/>
      <c r="AF54" s="229"/>
    </row>
    <row r="55" spans="1:32" ht="15.75" hidden="1" thickBot="1" x14ac:dyDescent="0.3">
      <c r="A55" s="252"/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95" t="s">
        <v>30</v>
      </c>
      <c r="O55" s="296">
        <f t="shared" si="9"/>
        <v>21.620278001726355</v>
      </c>
      <c r="P55" s="296">
        <f t="shared" si="9"/>
        <v>20.731081837037959</v>
      </c>
      <c r="Q55" s="297">
        <f t="shared" si="9"/>
        <v>19.768467279827327</v>
      </c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29"/>
    </row>
    <row r="56" spans="1:32" hidden="1" x14ac:dyDescent="0.25">
      <c r="A56" s="252"/>
      <c r="B56" s="252"/>
      <c r="C56" s="252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229"/>
    </row>
    <row r="57" spans="1:32" hidden="1" x14ac:dyDescent="0.25">
      <c r="A57" s="252"/>
      <c r="B57" s="252"/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29"/>
    </row>
    <row r="58" spans="1:32" hidden="1" x14ac:dyDescent="0.25">
      <c r="A58" s="252"/>
      <c r="B58" s="252"/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29"/>
    </row>
    <row r="59" spans="1:32" hidden="1" x14ac:dyDescent="0.25">
      <c r="A59" s="252"/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  <c r="AE59" s="252"/>
      <c r="AF59" s="229"/>
    </row>
    <row r="60" spans="1:32" hidden="1" x14ac:dyDescent="0.25">
      <c r="A60" s="252"/>
      <c r="B60" s="252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29"/>
    </row>
    <row r="61" spans="1:32" hidden="1" x14ac:dyDescent="0.25">
      <c r="A61" s="252"/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29"/>
    </row>
    <row r="62" spans="1:32" hidden="1" x14ac:dyDescent="0.25">
      <c r="A62" s="252"/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  <c r="Y62" s="252"/>
      <c r="Z62" s="252"/>
      <c r="AA62" s="252"/>
      <c r="AB62" s="252"/>
      <c r="AC62" s="252"/>
      <c r="AD62" s="252"/>
      <c r="AE62" s="252"/>
      <c r="AF62" s="229"/>
    </row>
    <row r="63" spans="1:32" hidden="1" x14ac:dyDescent="0.25">
      <c r="A63" s="252"/>
      <c r="B63" s="252"/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52"/>
      <c r="X63" s="252"/>
      <c r="Y63" s="252"/>
      <c r="Z63" s="252"/>
      <c r="AA63" s="252"/>
      <c r="AB63" s="252"/>
      <c r="AC63" s="252"/>
      <c r="AD63" s="252"/>
      <c r="AE63" s="252"/>
      <c r="AF63" s="229"/>
    </row>
    <row r="64" spans="1:32" hidden="1" x14ac:dyDescent="0.25">
      <c r="A64" s="252"/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  <c r="Y64" s="252"/>
      <c r="Z64" s="252"/>
      <c r="AA64" s="252"/>
      <c r="AB64" s="252"/>
      <c r="AC64" s="252"/>
      <c r="AD64" s="252"/>
      <c r="AE64" s="252"/>
      <c r="AF64" s="229"/>
    </row>
    <row r="65" spans="1:40" hidden="1" x14ac:dyDescent="0.25">
      <c r="A65" s="252"/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  <c r="Y65" s="252"/>
      <c r="Z65" s="252"/>
      <c r="AA65" s="252"/>
      <c r="AB65" s="252"/>
      <c r="AC65" s="252"/>
      <c r="AD65" s="252"/>
      <c r="AE65" s="252"/>
      <c r="AF65" s="229"/>
    </row>
    <row r="66" spans="1:40" ht="45" hidden="1" x14ac:dyDescent="0.25">
      <c r="A66" s="252"/>
      <c r="B66" s="298" t="s">
        <v>115</v>
      </c>
      <c r="C66" s="298" t="s">
        <v>116</v>
      </c>
      <c r="D66" s="264" t="s">
        <v>117</v>
      </c>
      <c r="E66" s="252"/>
      <c r="F66" s="252"/>
      <c r="G66" s="252"/>
      <c r="H66" s="298" t="s">
        <v>115</v>
      </c>
      <c r="I66" s="298" t="s">
        <v>116</v>
      </c>
      <c r="J66" s="264" t="s">
        <v>117</v>
      </c>
      <c r="K66" s="252"/>
      <c r="L66" s="252"/>
      <c r="M66" s="252"/>
      <c r="N66" s="298" t="s">
        <v>115</v>
      </c>
      <c r="O66" s="299" t="s">
        <v>121</v>
      </c>
      <c r="P66" s="299" t="s">
        <v>122</v>
      </c>
      <c r="Q66" s="299" t="s">
        <v>123</v>
      </c>
      <c r="R66" s="299" t="s">
        <v>125</v>
      </c>
      <c r="S66" s="299" t="s">
        <v>124</v>
      </c>
      <c r="T66" s="252"/>
      <c r="U66" s="252"/>
      <c r="V66" s="252"/>
      <c r="W66" s="252"/>
      <c r="X66" s="252"/>
      <c r="Y66" s="252"/>
      <c r="Z66" s="252"/>
      <c r="AA66" s="252"/>
      <c r="AB66" s="252"/>
      <c r="AC66" s="252"/>
      <c r="AD66" s="252"/>
      <c r="AE66" s="252"/>
      <c r="AF66" s="229"/>
      <c r="AL66" t="s">
        <v>129</v>
      </c>
      <c r="AM66" t="s">
        <v>130</v>
      </c>
      <c r="AN66" t="s">
        <v>131</v>
      </c>
    </row>
    <row r="67" spans="1:40" hidden="1" x14ac:dyDescent="0.25">
      <c r="A67" s="252"/>
      <c r="B67" s="300">
        <v>1E-3</v>
      </c>
      <c r="C67" s="301">
        <f t="shared" ref="C67:C72" si="10">$C$41</f>
        <v>112.02</v>
      </c>
      <c r="D67" s="252"/>
      <c r="E67" s="252"/>
      <c r="F67" s="252"/>
      <c r="G67" s="252"/>
      <c r="H67" s="300">
        <v>1E-3</v>
      </c>
      <c r="I67" s="301">
        <f>$I$41</f>
        <v>95.7</v>
      </c>
      <c r="J67" s="252"/>
      <c r="K67" s="252"/>
      <c r="L67" s="252"/>
      <c r="M67" s="252"/>
      <c r="N67" s="300">
        <v>1E-3</v>
      </c>
      <c r="O67" s="302">
        <f>$O$41</f>
        <v>96.72</v>
      </c>
      <c r="P67" s="302">
        <f>$U$41</f>
        <v>70.069999999999993</v>
      </c>
      <c r="Q67" s="302">
        <f>$O$50</f>
        <v>104.56</v>
      </c>
      <c r="R67" s="303">
        <f>O67+$Q67</f>
        <v>201.28</v>
      </c>
      <c r="S67" s="303">
        <f>P67+$Q67</f>
        <v>174.63</v>
      </c>
      <c r="T67" s="252"/>
      <c r="U67" s="252"/>
      <c r="V67" s="252"/>
      <c r="W67" s="252"/>
      <c r="X67" s="252"/>
      <c r="Y67" s="252"/>
      <c r="Z67" s="252"/>
      <c r="AA67" s="252"/>
      <c r="AB67" s="252"/>
      <c r="AC67" s="252"/>
      <c r="AD67" s="252"/>
      <c r="AE67" s="252"/>
      <c r="AF67" s="229"/>
      <c r="AL67" s="36">
        <f>RSEE_razredi!$C$7</f>
        <v>115.50000000000001</v>
      </c>
      <c r="AM67" s="36">
        <f>RSEE_razredi!$I$11</f>
        <v>235.86</v>
      </c>
      <c r="AN67" s="36">
        <f>RSEE_razredi!$I$9</f>
        <v>68.2</v>
      </c>
    </row>
    <row r="68" spans="1:40" hidden="1" x14ac:dyDescent="0.25">
      <c r="A68" s="252"/>
      <c r="B68" s="300">
        <v>1.0999999999999999E-2</v>
      </c>
      <c r="C68" s="301">
        <f t="shared" si="10"/>
        <v>112.02</v>
      </c>
      <c r="D68" s="252"/>
      <c r="E68" s="252"/>
      <c r="F68" s="252"/>
      <c r="G68" s="252"/>
      <c r="H68" s="300">
        <v>1.0999999999999999E-2</v>
      </c>
      <c r="I68" s="301">
        <f>$I$41</f>
        <v>95.7</v>
      </c>
      <c r="J68" s="301">
        <f>I41</f>
        <v>95.7</v>
      </c>
      <c r="K68" s="252"/>
      <c r="L68" s="252"/>
      <c r="M68" s="252"/>
      <c r="N68" s="300">
        <v>5.0000000000000001E-3</v>
      </c>
      <c r="O68" s="302">
        <f>O67</f>
        <v>96.72</v>
      </c>
      <c r="P68" s="302">
        <f t="shared" ref="P68:P120" si="11">$U$32*$N68^$U$33</f>
        <v>70.28112680399083</v>
      </c>
      <c r="Q68" s="302">
        <f>Q67</f>
        <v>104.56</v>
      </c>
      <c r="R68" s="303">
        <f t="shared" ref="R68:R119" si="12">O68+$Q68</f>
        <v>201.28</v>
      </c>
      <c r="S68" s="303">
        <f t="shared" ref="S68:S119" si="13">P68+$Q68</f>
        <v>174.84112680399085</v>
      </c>
      <c r="T68" s="252"/>
      <c r="U68" s="252"/>
      <c r="V68" s="252"/>
      <c r="W68" s="252"/>
      <c r="X68" s="252"/>
      <c r="Y68" s="252"/>
      <c r="Z68" s="252"/>
      <c r="AA68" s="252"/>
      <c r="AB68" s="252"/>
      <c r="AC68" s="252"/>
      <c r="AD68" s="252"/>
      <c r="AE68" s="252"/>
      <c r="AF68" s="229"/>
      <c r="AL68" s="36">
        <f>RSEE_razredi!$C$7</f>
        <v>115.50000000000001</v>
      </c>
      <c r="AM68" s="36">
        <f>RSEE_razredi!$I$11</f>
        <v>235.86</v>
      </c>
      <c r="AN68" s="36">
        <f>RSEE_razredi!$I$9</f>
        <v>68.2</v>
      </c>
    </row>
    <row r="69" spans="1:40" hidden="1" x14ac:dyDescent="0.25">
      <c r="A69" s="252"/>
      <c r="B69" s="300">
        <v>1.4999999999999999E-2</v>
      </c>
      <c r="C69" s="301">
        <f t="shared" si="10"/>
        <v>112.02</v>
      </c>
      <c r="D69" s="252"/>
      <c r="E69" s="252"/>
      <c r="F69" s="252"/>
      <c r="G69" s="252"/>
      <c r="H69" s="300">
        <v>1.4999999999999999E-2</v>
      </c>
      <c r="I69" s="301">
        <f t="shared" ref="I69:I74" si="14">$I$32*H69^$I$33</f>
        <v>94.6728719494199</v>
      </c>
      <c r="J69" s="252"/>
      <c r="K69" s="252"/>
      <c r="L69" s="252"/>
      <c r="M69" s="252"/>
      <c r="N69" s="300">
        <v>6.0000000000000001E-3</v>
      </c>
      <c r="O69" s="301">
        <f>$O$32*N69^$O$33</f>
        <v>93.478367006463017</v>
      </c>
      <c r="P69" s="301">
        <f t="shared" si="11"/>
        <v>68.086526537232032</v>
      </c>
      <c r="Q69" s="301">
        <f>$P$32*$N69^$P$33</f>
        <v>104.87954930923256</v>
      </c>
      <c r="R69" s="303">
        <f t="shared" si="12"/>
        <v>198.35791631569558</v>
      </c>
      <c r="S69" s="303">
        <f t="shared" si="13"/>
        <v>172.96607584646461</v>
      </c>
      <c r="T69" s="252"/>
      <c r="U69" s="252"/>
      <c r="V69" s="252"/>
      <c r="W69" s="252"/>
      <c r="X69" s="252"/>
      <c r="Y69" s="252"/>
      <c r="Z69" s="252"/>
      <c r="AA69" s="252"/>
      <c r="AB69" s="252"/>
      <c r="AC69" s="252"/>
      <c r="AD69" s="252"/>
      <c r="AE69" s="252"/>
      <c r="AF69" s="229"/>
      <c r="AL69" s="36">
        <f>RSEE_razredi!$C$7</f>
        <v>115.50000000000001</v>
      </c>
      <c r="AM69" s="36">
        <f>RSEE_razredi!$I$11</f>
        <v>235.86</v>
      </c>
      <c r="AN69" s="36">
        <f>RSEE_razredi!$I$9</f>
        <v>68.2</v>
      </c>
    </row>
    <row r="70" spans="1:40" hidden="1" x14ac:dyDescent="0.25">
      <c r="A70" s="252"/>
      <c r="B70" s="301">
        <v>0.03</v>
      </c>
      <c r="C70" s="301">
        <f t="shared" si="10"/>
        <v>112.02</v>
      </c>
      <c r="D70" s="252"/>
      <c r="E70" s="252"/>
      <c r="F70" s="252"/>
      <c r="G70" s="252"/>
      <c r="H70" s="301">
        <v>0.03</v>
      </c>
      <c r="I70" s="301">
        <f t="shared" si="14"/>
        <v>90.62763818255786</v>
      </c>
      <c r="J70" s="252"/>
      <c r="K70" s="252"/>
      <c r="L70" s="252"/>
      <c r="M70" s="252"/>
      <c r="N70" s="301">
        <v>0.01</v>
      </c>
      <c r="O70" s="301">
        <f t="shared" ref="O70:O128" si="15">$O$32*N70^$O$33</f>
        <v>85.659390681915752</v>
      </c>
      <c r="P70" s="301">
        <f t="shared" si="11"/>
        <v>62.295904597851326</v>
      </c>
      <c r="Q70" s="301">
        <f t="shared" ref="Q70:Q128" si="16">$P$32*$N70^$P$33</f>
        <v>103.65453105655371</v>
      </c>
      <c r="R70" s="303">
        <f t="shared" si="12"/>
        <v>189.31392173846945</v>
      </c>
      <c r="S70" s="303">
        <f t="shared" si="13"/>
        <v>165.95043565440503</v>
      </c>
      <c r="T70" s="252"/>
      <c r="U70" s="252"/>
      <c r="V70" s="252"/>
      <c r="W70" s="252"/>
      <c r="X70" s="252"/>
      <c r="Y70" s="252"/>
      <c r="Z70" s="252"/>
      <c r="AA70" s="252"/>
      <c r="AB70" s="252"/>
      <c r="AC70" s="252"/>
      <c r="AD70" s="252"/>
      <c r="AE70" s="252"/>
      <c r="AF70" s="229"/>
      <c r="AL70" s="36">
        <f>RSEE_razredi!$C$7</f>
        <v>115.50000000000001</v>
      </c>
      <c r="AM70" s="36">
        <f>RSEE_razredi!$I$11</f>
        <v>235.86</v>
      </c>
      <c r="AN70" s="36">
        <f>RSEE_razredi!$I$9</f>
        <v>68.2</v>
      </c>
    </row>
    <row r="71" spans="1:40" hidden="1" x14ac:dyDescent="0.25">
      <c r="A71" s="252"/>
      <c r="B71" s="300">
        <v>4.4999999999999998E-2</v>
      </c>
      <c r="C71" s="301">
        <f t="shared" si="10"/>
        <v>112.02</v>
      </c>
      <c r="D71" s="301">
        <f>C41</f>
        <v>112.02</v>
      </c>
      <c r="E71" s="252"/>
      <c r="F71" s="252"/>
      <c r="G71" s="252"/>
      <c r="H71" s="300">
        <v>4.4999999999999998E-2</v>
      </c>
      <c r="I71" s="301">
        <f t="shared" si="14"/>
        <v>88.341936058735783</v>
      </c>
      <c r="J71" s="301"/>
      <c r="K71" s="252"/>
      <c r="L71" s="252"/>
      <c r="M71" s="252"/>
      <c r="N71" s="300">
        <v>0.02</v>
      </c>
      <c r="O71" s="301">
        <f t="shared" si="15"/>
        <v>76.08496611921079</v>
      </c>
      <c r="P71" s="301">
        <f t="shared" si="11"/>
        <v>55.217949770324807</v>
      </c>
      <c r="Q71" s="301">
        <f t="shared" si="16"/>
        <v>102.0151332772665</v>
      </c>
      <c r="R71" s="303">
        <f t="shared" si="12"/>
        <v>178.10009939647728</v>
      </c>
      <c r="S71" s="303">
        <f t="shared" si="13"/>
        <v>157.23308304759132</v>
      </c>
      <c r="T71" s="252"/>
      <c r="U71" s="252"/>
      <c r="V71" s="252"/>
      <c r="W71" s="252"/>
      <c r="X71" s="252"/>
      <c r="Y71" s="252"/>
      <c r="Z71" s="252"/>
      <c r="AA71" s="252"/>
      <c r="AB71" s="252"/>
      <c r="AC71" s="252"/>
      <c r="AD71" s="252"/>
      <c r="AE71" s="252"/>
      <c r="AF71" s="229"/>
      <c r="AL71" s="36">
        <f>RSEE_razredi!$C$7</f>
        <v>115.50000000000001</v>
      </c>
      <c r="AM71" s="36">
        <f>RSEE_razredi!$I$11</f>
        <v>235.86</v>
      </c>
      <c r="AN71" s="36">
        <f>RSEE_razredi!$I$9</f>
        <v>68.2</v>
      </c>
    </row>
    <row r="72" spans="1:40" hidden="1" x14ac:dyDescent="0.25">
      <c r="A72" s="252"/>
      <c r="B72" s="300">
        <v>4.9000000000000002E-2</v>
      </c>
      <c r="C72" s="301">
        <f t="shared" si="10"/>
        <v>112.02</v>
      </c>
      <c r="D72" s="301"/>
      <c r="E72" s="252"/>
      <c r="F72" s="252"/>
      <c r="G72" s="252"/>
      <c r="H72" s="300">
        <v>4.9000000000000002E-2</v>
      </c>
      <c r="I72" s="301">
        <f t="shared" si="14"/>
        <v>87.869255787050037</v>
      </c>
      <c r="J72" s="301"/>
      <c r="K72" s="252"/>
      <c r="L72" s="252"/>
      <c r="M72" s="252"/>
      <c r="N72" s="300">
        <v>0.03</v>
      </c>
      <c r="O72" s="301">
        <f t="shared" si="15"/>
        <v>70.98837686999866</v>
      </c>
      <c r="P72" s="301">
        <f t="shared" si="11"/>
        <v>51.45651842468201</v>
      </c>
      <c r="Q72" s="301">
        <f t="shared" si="16"/>
        <v>101.06819330596377</v>
      </c>
      <c r="R72" s="303">
        <f t="shared" si="12"/>
        <v>172.05657017596243</v>
      </c>
      <c r="S72" s="303">
        <f t="shared" si="13"/>
        <v>152.52471173064578</v>
      </c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2"/>
      <c r="AF72" s="229"/>
      <c r="AL72" s="36">
        <f>RSEE_razredi!$C$7</f>
        <v>115.50000000000001</v>
      </c>
      <c r="AM72" s="36">
        <f>RSEE_razredi!$I$11</f>
        <v>235.86</v>
      </c>
      <c r="AN72" s="36">
        <f>RSEE_razredi!$I$9</f>
        <v>68.2</v>
      </c>
    </row>
    <row r="73" spans="1:40" hidden="1" x14ac:dyDescent="0.25">
      <c r="A73" s="252"/>
      <c r="B73" s="300">
        <v>0.05</v>
      </c>
      <c r="C73" s="301">
        <f>$C$32*B73^$C$33</f>
        <v>111.69435542575351</v>
      </c>
      <c r="D73" s="252"/>
      <c r="E73" s="252"/>
      <c r="F73" s="252"/>
      <c r="G73" s="252"/>
      <c r="H73" s="300">
        <v>0.05</v>
      </c>
      <c r="I73" s="301">
        <f t="shared" si="14"/>
        <v>87.757489526557947</v>
      </c>
      <c r="J73" s="252"/>
      <c r="K73" s="252"/>
      <c r="L73" s="252"/>
      <c r="M73" s="252"/>
      <c r="N73" s="300">
        <v>0.05</v>
      </c>
      <c r="O73" s="301">
        <f t="shared" si="15"/>
        <v>65.05057055352566</v>
      </c>
      <c r="P73" s="301">
        <f t="shared" si="11"/>
        <v>47.080245178444763</v>
      </c>
      <c r="Q73" s="301">
        <f t="shared" si="16"/>
        <v>99.887692604153628</v>
      </c>
      <c r="R73" s="303">
        <f t="shared" si="12"/>
        <v>164.93826315767927</v>
      </c>
      <c r="S73" s="303">
        <f t="shared" si="13"/>
        <v>146.9679377825984</v>
      </c>
      <c r="T73" s="252"/>
      <c r="U73" s="252"/>
      <c r="V73" s="252"/>
      <c r="W73" s="252"/>
      <c r="X73" s="252"/>
      <c r="Y73" s="252"/>
      <c r="Z73" s="252"/>
      <c r="AA73" s="252"/>
      <c r="AB73" s="252"/>
      <c r="AC73" s="252"/>
      <c r="AD73" s="252"/>
      <c r="AE73" s="252"/>
      <c r="AF73" s="229"/>
      <c r="AL73" s="36">
        <f>RSEE_razredi!$C$7</f>
        <v>115.50000000000001</v>
      </c>
      <c r="AM73" s="36">
        <f>RSEE_razredi!$I$11</f>
        <v>235.86</v>
      </c>
      <c r="AN73" s="36">
        <f>RSEE_razredi!$I$9</f>
        <v>68.2</v>
      </c>
    </row>
    <row r="74" spans="1:40" hidden="1" x14ac:dyDescent="0.25">
      <c r="A74" s="252"/>
      <c r="B74" s="300">
        <v>7.4999999999999997E-2</v>
      </c>
      <c r="C74" s="301">
        <f t="shared" ref="C74:C118" si="17">$C$32*B74^$C$33</f>
        <v>107.34313696218157</v>
      </c>
      <c r="D74" s="252"/>
      <c r="E74" s="252"/>
      <c r="F74" s="252"/>
      <c r="G74" s="252"/>
      <c r="H74" s="300">
        <v>7.4999999999999997E-2</v>
      </c>
      <c r="I74" s="301">
        <f t="shared" si="14"/>
        <v>85.544174866541212</v>
      </c>
      <c r="J74" s="252"/>
      <c r="K74" s="252"/>
      <c r="L74" s="252"/>
      <c r="M74" s="252"/>
      <c r="N74" s="300">
        <v>7.4999999999999997E-2</v>
      </c>
      <c r="O74" s="301">
        <f t="shared" si="15"/>
        <v>60.69312577240084</v>
      </c>
      <c r="P74" s="301">
        <f t="shared" si="11"/>
        <v>43.873152001111301</v>
      </c>
      <c r="Q74" s="301">
        <f t="shared" si="16"/>
        <v>98.960500277589759</v>
      </c>
      <c r="R74" s="303">
        <f t="shared" si="12"/>
        <v>159.65362604999061</v>
      </c>
      <c r="S74" s="303">
        <f t="shared" si="13"/>
        <v>142.83365227870107</v>
      </c>
      <c r="T74" s="252"/>
      <c r="U74" s="252"/>
      <c r="V74" s="252"/>
      <c r="W74" s="252"/>
      <c r="X74" s="252"/>
      <c r="Y74" s="252"/>
      <c r="Z74" s="252"/>
      <c r="AA74" s="252"/>
      <c r="AB74" s="252"/>
      <c r="AC74" s="252"/>
      <c r="AD74" s="252"/>
      <c r="AE74" s="252"/>
      <c r="AF74" s="229"/>
      <c r="AL74" s="36">
        <f>RSEE_razredi!$D$7</f>
        <v>85.041000000000011</v>
      </c>
      <c r="AM74" s="36">
        <f>RSEE_razredi!$J$11</f>
        <v>207.76</v>
      </c>
      <c r="AN74" s="36">
        <f>RSEE_razredi!$I$9</f>
        <v>68.2</v>
      </c>
    </row>
    <row r="75" spans="1:40" hidden="1" x14ac:dyDescent="0.25">
      <c r="A75" s="252"/>
      <c r="B75" s="301">
        <v>0.1</v>
      </c>
      <c r="C75" s="301">
        <f t="shared" si="17"/>
        <v>104.35909076677123</v>
      </c>
      <c r="D75" s="252"/>
      <c r="E75" s="252"/>
      <c r="F75" s="252"/>
      <c r="G75" s="252"/>
      <c r="H75" s="301">
        <v>0.1</v>
      </c>
      <c r="I75" s="301">
        <f t="shared" ref="I75:I118" si="18">$I$32*H75^$I$33</f>
        <v>84.007739966646668</v>
      </c>
      <c r="J75" s="252"/>
      <c r="K75" s="252"/>
      <c r="L75" s="252"/>
      <c r="M75" s="252"/>
      <c r="N75" s="301">
        <v>0.1</v>
      </c>
      <c r="O75" s="301">
        <f t="shared" si="15"/>
        <v>57.779659850478389</v>
      </c>
      <c r="P75" s="301">
        <f t="shared" si="11"/>
        <v>41.731067719780832</v>
      </c>
      <c r="Q75" s="301">
        <f t="shared" si="16"/>
        <v>98.307871058831793</v>
      </c>
      <c r="R75" s="303">
        <f t="shared" si="12"/>
        <v>156.08753090931017</v>
      </c>
      <c r="S75" s="303">
        <f t="shared" si="13"/>
        <v>140.03893877861262</v>
      </c>
      <c r="T75" s="252"/>
      <c r="U75" s="252"/>
      <c r="V75" s="252"/>
      <c r="W75" s="252"/>
      <c r="X75" s="252"/>
      <c r="Y75" s="252"/>
      <c r="Z75" s="252"/>
      <c r="AA75" s="252"/>
      <c r="AB75" s="252"/>
      <c r="AC75" s="252"/>
      <c r="AD75" s="252"/>
      <c r="AE75" s="252"/>
      <c r="AF75" s="229"/>
      <c r="AL75" s="36">
        <f>RSEE_razredi!$D$7</f>
        <v>85.041000000000011</v>
      </c>
      <c r="AM75" s="36">
        <f>RSEE_razredi!$J$11</f>
        <v>207.76</v>
      </c>
      <c r="AN75" s="36">
        <f>RSEE_razredi!$I$9</f>
        <v>68.2</v>
      </c>
    </row>
    <row r="76" spans="1:40" hidden="1" x14ac:dyDescent="0.25">
      <c r="A76" s="252"/>
      <c r="B76" s="301">
        <v>0.2</v>
      </c>
      <c r="C76" s="301">
        <f t="shared" si="17"/>
        <v>97.505552399258391</v>
      </c>
      <c r="D76" s="252"/>
      <c r="E76" s="252"/>
      <c r="F76" s="252"/>
      <c r="G76" s="252"/>
      <c r="H76" s="301">
        <v>0.2</v>
      </c>
      <c r="I76" s="301">
        <f t="shared" si="18"/>
        <v>80.41821173756324</v>
      </c>
      <c r="J76" s="252"/>
      <c r="K76" s="252"/>
      <c r="L76" s="252"/>
      <c r="M76" s="252"/>
      <c r="N76" s="301">
        <v>0.2</v>
      </c>
      <c r="O76" s="301">
        <f t="shared" si="15"/>
        <v>51.321442133854468</v>
      </c>
      <c r="P76" s="301">
        <f t="shared" si="11"/>
        <v>36.989654714675417</v>
      </c>
      <c r="Q76" s="301">
        <f t="shared" si="16"/>
        <v>96.753035936261298</v>
      </c>
      <c r="R76" s="303">
        <f t="shared" si="12"/>
        <v>148.07447807011576</v>
      </c>
      <c r="S76" s="303">
        <f t="shared" si="13"/>
        <v>133.74269065093671</v>
      </c>
      <c r="T76" s="252"/>
      <c r="U76" s="252"/>
      <c r="V76" s="252"/>
      <c r="W76" s="252"/>
      <c r="X76" s="252"/>
      <c r="Y76" s="252"/>
      <c r="Z76" s="252"/>
      <c r="AA76" s="252"/>
      <c r="AB76" s="252"/>
      <c r="AC76" s="252"/>
      <c r="AD76" s="252"/>
      <c r="AE76" s="252"/>
      <c r="AF76" s="229"/>
      <c r="AL76" s="36">
        <f>RSEE_razredi!$D$7</f>
        <v>85.041000000000011</v>
      </c>
      <c r="AM76" s="36">
        <f>RSEE_razredi!$J$11</f>
        <v>207.76</v>
      </c>
      <c r="AN76" s="36">
        <f>RSEE_razredi!$I$9</f>
        <v>68.2</v>
      </c>
    </row>
    <row r="77" spans="1:40" hidden="1" x14ac:dyDescent="0.25">
      <c r="A77" s="252"/>
      <c r="B77" s="301">
        <v>0.3</v>
      </c>
      <c r="C77" s="301">
        <f t="shared" si="17"/>
        <v>93.707079698617221</v>
      </c>
      <c r="D77" s="252"/>
      <c r="E77" s="252"/>
      <c r="F77" s="252"/>
      <c r="G77" s="252"/>
      <c r="H77" s="301">
        <v>0.3</v>
      </c>
      <c r="I77" s="301">
        <f t="shared" si="18"/>
        <v>78.389999582323625</v>
      </c>
      <c r="J77" s="252"/>
      <c r="K77" s="252"/>
      <c r="L77" s="252"/>
      <c r="M77" s="252"/>
      <c r="N77" s="301">
        <v>0.3</v>
      </c>
      <c r="O77" s="301">
        <f t="shared" si="15"/>
        <v>47.883649839596977</v>
      </c>
      <c r="P77" s="301">
        <f t="shared" si="11"/>
        <v>34.469929746852401</v>
      </c>
      <c r="Q77" s="301">
        <f t="shared" si="16"/>
        <v>95.854940583840161</v>
      </c>
      <c r="R77" s="303">
        <f t="shared" si="12"/>
        <v>143.73859042343713</v>
      </c>
      <c r="S77" s="303">
        <f t="shared" si="13"/>
        <v>130.32487033069256</v>
      </c>
      <c r="T77" s="252"/>
      <c r="U77" s="252"/>
      <c r="V77" s="252"/>
      <c r="W77" s="252"/>
      <c r="X77" s="252"/>
      <c r="Y77" s="252"/>
      <c r="Z77" s="252"/>
      <c r="AA77" s="252"/>
      <c r="AB77" s="252"/>
      <c r="AC77" s="252"/>
      <c r="AD77" s="252"/>
      <c r="AE77" s="252"/>
      <c r="AF77" s="229"/>
      <c r="AL77" s="36">
        <f>RSEE_razredi!$D$7</f>
        <v>85.041000000000011</v>
      </c>
      <c r="AM77" s="36">
        <f>RSEE_razredi!$J$11</f>
        <v>207.76</v>
      </c>
      <c r="AN77" s="36">
        <f>RSEE_razredi!$I$9</f>
        <v>68.2</v>
      </c>
    </row>
    <row r="78" spans="1:40" hidden="1" x14ac:dyDescent="0.25">
      <c r="A78" s="252"/>
      <c r="B78" s="301">
        <v>0.4</v>
      </c>
      <c r="C78" s="301">
        <f t="shared" si="17"/>
        <v>91.102104079578012</v>
      </c>
      <c r="D78" s="252"/>
      <c r="E78" s="252"/>
      <c r="F78" s="252"/>
      <c r="G78" s="252"/>
      <c r="H78" s="301">
        <v>0.4</v>
      </c>
      <c r="I78" s="301">
        <f t="shared" si="18"/>
        <v>76.982058815475355</v>
      </c>
      <c r="J78" s="252"/>
      <c r="K78" s="252"/>
      <c r="L78" s="252"/>
      <c r="M78" s="252"/>
      <c r="N78" s="301">
        <v>0.4</v>
      </c>
      <c r="O78" s="301">
        <f t="shared" si="15"/>
        <v>45.585080104564945</v>
      </c>
      <c r="P78" s="301">
        <f t="shared" si="11"/>
        <v>32.786952998625424</v>
      </c>
      <c r="Q78" s="301">
        <f t="shared" si="16"/>
        <v>95.222792051730451</v>
      </c>
      <c r="R78" s="303">
        <f t="shared" si="12"/>
        <v>140.80787215629539</v>
      </c>
      <c r="S78" s="303">
        <f t="shared" si="13"/>
        <v>128.00974505035589</v>
      </c>
      <c r="T78" s="252"/>
      <c r="U78" s="252"/>
      <c r="V78" s="252"/>
      <c r="W78" s="252"/>
      <c r="X78" s="252"/>
      <c r="Y78" s="252"/>
      <c r="Z78" s="252"/>
      <c r="AA78" s="252"/>
      <c r="AB78" s="252"/>
      <c r="AC78" s="252"/>
      <c r="AD78" s="252"/>
      <c r="AE78" s="252"/>
      <c r="AF78" s="229"/>
      <c r="AL78" s="36">
        <f>RSEE_razredi!$D$7</f>
        <v>85.041000000000011</v>
      </c>
      <c r="AM78" s="36">
        <f>RSEE_razredi!$J$11</f>
        <v>207.76</v>
      </c>
      <c r="AN78" s="36">
        <f>RSEE_razredi!$I$9</f>
        <v>68.2</v>
      </c>
    </row>
    <row r="79" spans="1:40" hidden="1" x14ac:dyDescent="0.25">
      <c r="A79" s="252"/>
      <c r="B79" s="301">
        <v>0.5</v>
      </c>
      <c r="C79" s="301">
        <f t="shared" si="17"/>
        <v>89.131502227572398</v>
      </c>
      <c r="D79" s="301">
        <f>D41</f>
        <v>88.44</v>
      </c>
      <c r="E79" s="252"/>
      <c r="F79" s="252"/>
      <c r="G79" s="252"/>
      <c r="H79" s="301">
        <v>0.5</v>
      </c>
      <c r="I79" s="301">
        <f t="shared" si="18"/>
        <v>75.907413072766516</v>
      </c>
      <c r="J79" s="301">
        <f>J41</f>
        <v>78.099999999999994</v>
      </c>
      <c r="K79" s="252"/>
      <c r="L79" s="252"/>
      <c r="M79" s="252"/>
      <c r="N79" s="301">
        <v>0.5</v>
      </c>
      <c r="O79" s="301">
        <f t="shared" si="15"/>
        <v>43.878433056094181</v>
      </c>
      <c r="P79" s="301">
        <f t="shared" si="11"/>
        <v>31.538331652596778</v>
      </c>
      <c r="Q79" s="301">
        <f t="shared" si="16"/>
        <v>94.735331922303772</v>
      </c>
      <c r="R79" s="303">
        <f t="shared" si="12"/>
        <v>138.61376497839797</v>
      </c>
      <c r="S79" s="303">
        <f t="shared" si="13"/>
        <v>126.27366357490055</v>
      </c>
      <c r="T79" s="252"/>
      <c r="U79" s="252"/>
      <c r="V79" s="252"/>
      <c r="W79" s="252"/>
      <c r="X79" s="252"/>
      <c r="Y79" s="252"/>
      <c r="Z79" s="252"/>
      <c r="AA79" s="252"/>
      <c r="AB79" s="252"/>
      <c r="AC79" s="252"/>
      <c r="AD79" s="252"/>
      <c r="AE79" s="252"/>
      <c r="AF79" s="229"/>
      <c r="AL79" s="36">
        <f>RSEE_razredi!$D$7</f>
        <v>85.041000000000011</v>
      </c>
      <c r="AM79" s="36">
        <f>RSEE_razredi!$J$11</f>
        <v>207.76</v>
      </c>
      <c r="AN79" s="36">
        <f>RSEE_razredi!$I$9</f>
        <v>68.2</v>
      </c>
    </row>
    <row r="80" spans="1:40" hidden="1" x14ac:dyDescent="0.25">
      <c r="A80" s="252"/>
      <c r="B80" s="301">
        <v>0.75</v>
      </c>
      <c r="C80" s="301">
        <f t="shared" si="17"/>
        <v>85.659253010499654</v>
      </c>
      <c r="D80" s="301"/>
      <c r="E80" s="252"/>
      <c r="F80" s="252"/>
      <c r="G80" s="252"/>
      <c r="H80" s="301">
        <v>0.75</v>
      </c>
      <c r="I80" s="301">
        <f t="shared" si="18"/>
        <v>73.992966897696121</v>
      </c>
      <c r="J80" s="301"/>
      <c r="K80" s="252"/>
      <c r="L80" s="252"/>
      <c r="M80" s="252"/>
      <c r="N80" s="301">
        <v>0.75</v>
      </c>
      <c r="O80" s="301">
        <f t="shared" si="15"/>
        <v>40.939214422079452</v>
      </c>
      <c r="P80" s="301">
        <f t="shared" si="11"/>
        <v>29.38994929213634</v>
      </c>
      <c r="Q80" s="301">
        <f t="shared" si="16"/>
        <v>93.855965600759674</v>
      </c>
      <c r="R80" s="303">
        <f t="shared" si="12"/>
        <v>134.79518002283913</v>
      </c>
      <c r="S80" s="303">
        <f t="shared" si="13"/>
        <v>123.24591489289601</v>
      </c>
      <c r="T80" s="252"/>
      <c r="U80" s="252"/>
      <c r="V80" s="252"/>
      <c r="W80" s="252"/>
      <c r="X80" s="252"/>
      <c r="Y80" s="252"/>
      <c r="Z80" s="252"/>
      <c r="AA80" s="252"/>
      <c r="AB80" s="252"/>
      <c r="AC80" s="252"/>
      <c r="AD80" s="252"/>
      <c r="AE80" s="252"/>
      <c r="AF80" s="229"/>
      <c r="AL80" s="36">
        <f>RSEE_razredi!$D$7</f>
        <v>85.041000000000011</v>
      </c>
      <c r="AM80" s="36">
        <f>RSEE_razredi!$J$11</f>
        <v>207.76</v>
      </c>
      <c r="AN80" s="36">
        <f>RSEE_razredi!$I$9</f>
        <v>68.2</v>
      </c>
    </row>
    <row r="81" spans="1:40" hidden="1" x14ac:dyDescent="0.25">
      <c r="A81" s="252"/>
      <c r="B81" s="301">
        <v>0.99</v>
      </c>
      <c r="C81" s="301">
        <f t="shared" si="17"/>
        <v>83.360063650143289</v>
      </c>
      <c r="D81" s="301"/>
      <c r="E81" s="252"/>
      <c r="F81" s="252"/>
      <c r="G81" s="252"/>
      <c r="H81" s="301">
        <v>0.99</v>
      </c>
      <c r="I81" s="301">
        <f t="shared" si="18"/>
        <v>72.710023317862067</v>
      </c>
      <c r="J81" s="301"/>
      <c r="K81" s="252"/>
      <c r="L81" s="252"/>
      <c r="M81" s="252"/>
      <c r="N81" s="301">
        <v>0.99</v>
      </c>
      <c r="O81" s="301">
        <f t="shared" si="15"/>
        <v>39.041038596027946</v>
      </c>
      <c r="P81" s="301">
        <f t="shared" si="11"/>
        <v>28.003929312453089</v>
      </c>
      <c r="Q81" s="301">
        <f t="shared" si="16"/>
        <v>93.258554943971291</v>
      </c>
      <c r="R81" s="303">
        <f t="shared" si="12"/>
        <v>132.29959353999925</v>
      </c>
      <c r="S81" s="303">
        <f t="shared" si="13"/>
        <v>121.26248425642439</v>
      </c>
      <c r="T81" s="252"/>
      <c r="U81" s="252"/>
      <c r="V81" s="252"/>
      <c r="W81" s="252"/>
      <c r="X81" s="252"/>
      <c r="Y81" s="252"/>
      <c r="Z81" s="252"/>
      <c r="AA81" s="252"/>
      <c r="AB81" s="252"/>
      <c r="AC81" s="252"/>
      <c r="AD81" s="252"/>
      <c r="AE81" s="252"/>
      <c r="AF81" s="229"/>
      <c r="AL81" s="36">
        <f>RSEE_razredi!$D$7</f>
        <v>85.041000000000011</v>
      </c>
      <c r="AM81" s="36">
        <f>RSEE_razredi!$J$11</f>
        <v>207.76</v>
      </c>
      <c r="AN81" s="36">
        <f>RSEE_razredi!$I$9</f>
        <v>68.2</v>
      </c>
    </row>
    <row r="82" spans="1:40" hidden="1" x14ac:dyDescent="0.25">
      <c r="A82" s="252"/>
      <c r="B82" s="301">
        <v>1</v>
      </c>
      <c r="C82" s="301">
        <f t="shared" si="17"/>
        <v>83.278000000000006</v>
      </c>
      <c r="D82" s="301"/>
      <c r="E82" s="252"/>
      <c r="F82" s="252"/>
      <c r="G82" s="252"/>
      <c r="H82" s="301">
        <v>1</v>
      </c>
      <c r="I82" s="301">
        <f t="shared" si="18"/>
        <v>72.664000000000001</v>
      </c>
      <c r="J82" s="301"/>
      <c r="K82" s="252"/>
      <c r="L82" s="252"/>
      <c r="M82" s="252"/>
      <c r="N82" s="301">
        <v>1</v>
      </c>
      <c r="O82" s="301">
        <f t="shared" si="15"/>
        <v>38.973999999999997</v>
      </c>
      <c r="P82" s="301">
        <f t="shared" si="11"/>
        <v>27.954999999999998</v>
      </c>
      <c r="Q82" s="301">
        <f t="shared" si="16"/>
        <v>93.236999999999995</v>
      </c>
      <c r="R82" s="303">
        <f t="shared" si="12"/>
        <v>132.21099999999998</v>
      </c>
      <c r="S82" s="303">
        <f t="shared" si="13"/>
        <v>121.19199999999999</v>
      </c>
      <c r="T82" s="252"/>
      <c r="U82" s="252"/>
      <c r="V82" s="252"/>
      <c r="W82" s="252"/>
      <c r="X82" s="252"/>
      <c r="Y82" s="252"/>
      <c r="Z82" s="252"/>
      <c r="AA82" s="252"/>
      <c r="AB82" s="252"/>
      <c r="AC82" s="252"/>
      <c r="AD82" s="252"/>
      <c r="AE82" s="252"/>
      <c r="AF82" s="229"/>
      <c r="AL82" s="36">
        <f>RSEE_razredi!$E$7</f>
        <v>74.283000000000001</v>
      </c>
      <c r="AM82" s="36">
        <f>RSEE_razredi!$K$11</f>
        <v>193.75</v>
      </c>
      <c r="AN82" s="36">
        <f>RSEE_razredi!$I$9</f>
        <v>68.2</v>
      </c>
    </row>
    <row r="83" spans="1:40" hidden="1" x14ac:dyDescent="0.25">
      <c r="A83" s="252"/>
      <c r="B83" s="301">
        <f>B82+0.25</f>
        <v>1.25</v>
      </c>
      <c r="C83" s="301">
        <f t="shared" si="17"/>
        <v>81.476638959118063</v>
      </c>
      <c r="D83" s="301"/>
      <c r="E83" s="252"/>
      <c r="F83" s="252"/>
      <c r="G83" s="252"/>
      <c r="H83" s="301">
        <f>H82+0.25</f>
        <v>1.25</v>
      </c>
      <c r="I83" s="301">
        <f t="shared" si="18"/>
        <v>71.649633023463693</v>
      </c>
      <c r="J83" s="301"/>
      <c r="K83" s="252"/>
      <c r="L83" s="252"/>
      <c r="M83" s="252"/>
      <c r="N83" s="301">
        <f>N82+0.25</f>
        <v>1.25</v>
      </c>
      <c r="O83" s="301">
        <f t="shared" si="15"/>
        <v>37.514863328209024</v>
      </c>
      <c r="P83" s="301">
        <f t="shared" si="11"/>
        <v>26.890393303254061</v>
      </c>
      <c r="Q83" s="301">
        <f t="shared" si="16"/>
        <v>92.759705445743862</v>
      </c>
      <c r="R83" s="303">
        <f t="shared" si="12"/>
        <v>130.27456877395289</v>
      </c>
      <c r="S83" s="303">
        <f t="shared" si="13"/>
        <v>119.65009874899792</v>
      </c>
      <c r="T83" s="252"/>
      <c r="U83" s="252"/>
      <c r="V83" s="252"/>
      <c r="W83" s="252"/>
      <c r="X83" s="252"/>
      <c r="Y83" s="252"/>
      <c r="Z83" s="252"/>
      <c r="AA83" s="252"/>
      <c r="AB83" s="252"/>
      <c r="AC83" s="252"/>
      <c r="AD83" s="252"/>
      <c r="AE83" s="252"/>
      <c r="AF83" s="229"/>
      <c r="AL83" s="36">
        <f>RSEE_razredi!$E$7</f>
        <v>74.283000000000001</v>
      </c>
      <c r="AM83" s="36">
        <f>RSEE_razredi!$K$11</f>
        <v>193.75</v>
      </c>
      <c r="AN83" s="36">
        <f>RSEE_razredi!$I$9</f>
        <v>68.2</v>
      </c>
    </row>
    <row r="84" spans="1:40" hidden="1" x14ac:dyDescent="0.25">
      <c r="A84" s="252"/>
      <c r="B84" s="301">
        <f>B83+0.25</f>
        <v>1.5</v>
      </c>
      <c r="C84" s="301">
        <f t="shared" si="17"/>
        <v>80.033782601295229</v>
      </c>
      <c r="D84" s="301"/>
      <c r="E84" s="252"/>
      <c r="F84" s="252"/>
      <c r="G84" s="252"/>
      <c r="H84" s="301">
        <f>H83+0.25</f>
        <v>1.5</v>
      </c>
      <c r="I84" s="301">
        <f t="shared" si="18"/>
        <v>70.831355318353943</v>
      </c>
      <c r="J84" s="301"/>
      <c r="K84" s="252"/>
      <c r="L84" s="252"/>
      <c r="M84" s="252"/>
      <c r="N84" s="301">
        <f>N83+0.25</f>
        <v>1.5</v>
      </c>
      <c r="O84" s="301">
        <f t="shared" si="15"/>
        <v>36.363307250428797</v>
      </c>
      <c r="P84" s="301">
        <f t="shared" si="11"/>
        <v>26.050713192814797</v>
      </c>
      <c r="Q84" s="301">
        <f t="shared" si="16"/>
        <v>92.371541716821653</v>
      </c>
      <c r="R84" s="303">
        <f t="shared" si="12"/>
        <v>128.73484896725046</v>
      </c>
      <c r="S84" s="303">
        <f t="shared" si="13"/>
        <v>118.42225490963645</v>
      </c>
      <c r="T84" s="252"/>
      <c r="U84" s="252"/>
      <c r="V84" s="252"/>
      <c r="W84" s="252"/>
      <c r="X84" s="252"/>
      <c r="Y84" s="252"/>
      <c r="Z84" s="252"/>
      <c r="AA84" s="252"/>
      <c r="AB84" s="252"/>
      <c r="AC84" s="252"/>
      <c r="AD84" s="252"/>
      <c r="AE84" s="252"/>
      <c r="AF84" s="229"/>
      <c r="AL84" s="36">
        <f>RSEE_razredi!$E$7</f>
        <v>74.283000000000001</v>
      </c>
      <c r="AM84" s="36">
        <f>RSEE_razredi!$K$11</f>
        <v>193.75</v>
      </c>
      <c r="AN84" s="36">
        <f>RSEE_razredi!$I$9</f>
        <v>68.2</v>
      </c>
    </row>
    <row r="85" spans="1:40" hidden="1" x14ac:dyDescent="0.25">
      <c r="A85" s="252"/>
      <c r="B85" s="301">
        <f>B84+0.25</f>
        <v>1.75</v>
      </c>
      <c r="C85" s="301">
        <f t="shared" si="17"/>
        <v>78.833817542315231</v>
      </c>
      <c r="D85" s="301"/>
      <c r="E85" s="252"/>
      <c r="F85" s="252"/>
      <c r="G85" s="252"/>
      <c r="H85" s="301">
        <f>H84+0.25</f>
        <v>1.75</v>
      </c>
      <c r="I85" s="301">
        <f t="shared" si="18"/>
        <v>70.14680649475018</v>
      </c>
      <c r="J85" s="301"/>
      <c r="K85" s="252"/>
      <c r="L85" s="252"/>
      <c r="M85" s="252"/>
      <c r="N85" s="301">
        <f>N84+0.25</f>
        <v>1.75</v>
      </c>
      <c r="O85" s="301">
        <f t="shared" si="15"/>
        <v>35.417301986043391</v>
      </c>
      <c r="P85" s="301">
        <f t="shared" si="11"/>
        <v>25.36126290387633</v>
      </c>
      <c r="Q85" s="301">
        <f t="shared" si="16"/>
        <v>92.044621474617827</v>
      </c>
      <c r="R85" s="303">
        <f t="shared" si="12"/>
        <v>127.46192346066121</v>
      </c>
      <c r="S85" s="303">
        <f t="shared" si="13"/>
        <v>117.40588437849416</v>
      </c>
      <c r="T85" s="252"/>
      <c r="U85" s="252"/>
      <c r="V85" s="252"/>
      <c r="W85" s="252"/>
      <c r="X85" s="252"/>
      <c r="Y85" s="252"/>
      <c r="Z85" s="252"/>
      <c r="AA85" s="252"/>
      <c r="AB85" s="252"/>
      <c r="AC85" s="252"/>
      <c r="AD85" s="252"/>
      <c r="AE85" s="252"/>
      <c r="AF85" s="229"/>
      <c r="AL85" s="36">
        <f>RSEE_razredi!$E$7</f>
        <v>74.283000000000001</v>
      </c>
      <c r="AM85" s="36">
        <f>RSEE_razredi!$K$11</f>
        <v>193.75</v>
      </c>
      <c r="AN85" s="36">
        <f>RSEE_razredi!$I$9</f>
        <v>68.2</v>
      </c>
    </row>
    <row r="86" spans="1:40" hidden="1" x14ac:dyDescent="0.25">
      <c r="A86" s="252"/>
      <c r="B86" s="301">
        <f>B85+0.25</f>
        <v>2</v>
      </c>
      <c r="C86" s="301">
        <f t="shared" si="17"/>
        <v>77.808912793737505</v>
      </c>
      <c r="D86" s="301">
        <f>E41</f>
        <v>78.19</v>
      </c>
      <c r="E86" s="252"/>
      <c r="F86" s="252"/>
      <c r="G86" s="252"/>
      <c r="H86" s="301">
        <f>H85+0.25</f>
        <v>2</v>
      </c>
      <c r="I86" s="301">
        <f t="shared" si="18"/>
        <v>69.559173238303103</v>
      </c>
      <c r="J86" s="301">
        <f>K41</f>
        <v>68.2</v>
      </c>
      <c r="K86" s="252"/>
      <c r="L86" s="252"/>
      <c r="M86" s="252"/>
      <c r="N86" s="301">
        <f>N85+0.25</f>
        <v>2</v>
      </c>
      <c r="O86" s="301">
        <f t="shared" si="15"/>
        <v>34.617751141161889</v>
      </c>
      <c r="P86" s="301">
        <f t="shared" si="11"/>
        <v>24.778800400992512</v>
      </c>
      <c r="Q86" s="301">
        <f t="shared" si="16"/>
        <v>91.762365662365426</v>
      </c>
      <c r="R86" s="303">
        <f t="shared" si="12"/>
        <v>126.38011680352732</v>
      </c>
      <c r="S86" s="303">
        <f t="shared" si="13"/>
        <v>116.54116606335793</v>
      </c>
      <c r="T86" s="252"/>
      <c r="U86" s="252"/>
      <c r="V86" s="252"/>
      <c r="W86" s="252"/>
      <c r="X86" s="252"/>
      <c r="Y86" s="252"/>
      <c r="Z86" s="252"/>
      <c r="AA86" s="252"/>
      <c r="AB86" s="252"/>
      <c r="AC86" s="252"/>
      <c r="AD86" s="252"/>
      <c r="AE86" s="252"/>
      <c r="AF86" s="229"/>
      <c r="AL86" s="36">
        <f>RSEE_razredi!$E$7</f>
        <v>74.283000000000001</v>
      </c>
      <c r="AM86" s="36">
        <f>RSEE_razredi!$K$11</f>
        <v>193.75</v>
      </c>
      <c r="AN86" s="36">
        <f>RSEE_razredi!$I$9</f>
        <v>68.2</v>
      </c>
    </row>
    <row r="87" spans="1:40" hidden="1" x14ac:dyDescent="0.25">
      <c r="A87" s="252"/>
      <c r="B87" s="301">
        <f t="shared" ref="B87:B110" si="19">B86+0.25</f>
        <v>2.25</v>
      </c>
      <c r="C87" s="301">
        <f t="shared" si="17"/>
        <v>76.915948479446996</v>
      </c>
      <c r="D87" s="252"/>
      <c r="E87" s="252"/>
      <c r="F87" s="252"/>
      <c r="G87" s="252"/>
      <c r="H87" s="301">
        <f t="shared" ref="H87:H110" si="20">H86+0.25</f>
        <v>2.25</v>
      </c>
      <c r="I87" s="301">
        <f t="shared" si="18"/>
        <v>69.04493141355978</v>
      </c>
      <c r="J87" s="252"/>
      <c r="K87" s="252"/>
      <c r="L87" s="252"/>
      <c r="M87" s="252"/>
      <c r="N87" s="301">
        <f t="shared" ref="N87:N110" si="21">N86+0.25</f>
        <v>2.25</v>
      </c>
      <c r="O87" s="301">
        <f t="shared" si="15"/>
        <v>33.927493051498125</v>
      </c>
      <c r="P87" s="301">
        <f t="shared" si="11"/>
        <v>24.27614587209068</v>
      </c>
      <c r="Q87" s="301">
        <f t="shared" si="16"/>
        <v>91.514116918632325</v>
      </c>
      <c r="R87" s="303">
        <f t="shared" si="12"/>
        <v>125.44160997013046</v>
      </c>
      <c r="S87" s="303">
        <f t="shared" si="13"/>
        <v>115.79026279072301</v>
      </c>
      <c r="T87" s="252"/>
      <c r="U87" s="252"/>
      <c r="V87" s="252"/>
      <c r="W87" s="252"/>
      <c r="X87" s="252"/>
      <c r="Y87" s="252"/>
      <c r="Z87" s="252"/>
      <c r="AA87" s="252"/>
      <c r="AB87" s="252"/>
      <c r="AC87" s="252"/>
      <c r="AD87" s="252"/>
      <c r="AE87" s="252"/>
      <c r="AF87" s="229"/>
      <c r="AL87" s="36">
        <f>RSEE_razredi!$E$7</f>
        <v>74.283000000000001</v>
      </c>
      <c r="AM87" s="36">
        <f>RSEE_razredi!$K$11</f>
        <v>193.75</v>
      </c>
      <c r="AN87" s="36">
        <f>RSEE_razredi!$I$9</f>
        <v>68.2</v>
      </c>
    </row>
    <row r="88" spans="1:40" hidden="1" x14ac:dyDescent="0.25">
      <c r="A88" s="252"/>
      <c r="B88" s="301">
        <f t="shared" si="19"/>
        <v>2.5</v>
      </c>
      <c r="C88" s="301">
        <f t="shared" si="17"/>
        <v>76.125851911631557</v>
      </c>
      <c r="D88" s="252"/>
      <c r="E88" s="252"/>
      <c r="F88" s="252"/>
      <c r="G88" s="252"/>
      <c r="H88" s="301">
        <f t="shared" si="20"/>
        <v>2.5</v>
      </c>
      <c r="I88" s="301">
        <f t="shared" si="18"/>
        <v>68.588148683529027</v>
      </c>
      <c r="J88" s="252"/>
      <c r="K88" s="252"/>
      <c r="L88" s="252"/>
      <c r="M88" s="252"/>
      <c r="N88" s="301">
        <f t="shared" si="21"/>
        <v>2.5</v>
      </c>
      <c r="O88" s="301">
        <f t="shared" si="15"/>
        <v>33.321706850480837</v>
      </c>
      <c r="P88" s="301">
        <f t="shared" si="11"/>
        <v>23.835152508156618</v>
      </c>
      <c r="Q88" s="301">
        <f t="shared" si="16"/>
        <v>91.2926199882628</v>
      </c>
      <c r="R88" s="303">
        <f t="shared" si="12"/>
        <v>124.61432683874364</v>
      </c>
      <c r="S88" s="303">
        <f t="shared" si="13"/>
        <v>115.12777249641942</v>
      </c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29"/>
      <c r="AL88" s="36">
        <f>RSEE_razredi!$E$7</f>
        <v>74.283000000000001</v>
      </c>
      <c r="AM88" s="36">
        <f>RSEE_razredi!$K$11</f>
        <v>193.75</v>
      </c>
      <c r="AN88" s="36">
        <f>RSEE_razredi!$I$9</f>
        <v>68.2</v>
      </c>
    </row>
    <row r="89" spans="1:40" hidden="1" x14ac:dyDescent="0.25">
      <c r="A89" s="252"/>
      <c r="B89" s="301">
        <f t="shared" si="19"/>
        <v>2.75</v>
      </c>
      <c r="C89" s="301">
        <f t="shared" si="17"/>
        <v>75.41811659559086</v>
      </c>
      <c r="D89" s="252"/>
      <c r="E89" s="252"/>
      <c r="F89" s="252"/>
      <c r="G89" s="252"/>
      <c r="H89" s="301">
        <f t="shared" si="20"/>
        <v>2.75</v>
      </c>
      <c r="I89" s="301">
        <f t="shared" si="18"/>
        <v>68.177542295367616</v>
      </c>
      <c r="J89" s="252"/>
      <c r="K89" s="252"/>
      <c r="L89" s="252"/>
      <c r="M89" s="252"/>
      <c r="N89" s="301">
        <f t="shared" si="21"/>
        <v>2.75</v>
      </c>
      <c r="O89" s="301">
        <f t="shared" si="15"/>
        <v>32.783029927543261</v>
      </c>
      <c r="P89" s="301">
        <f t="shared" si="11"/>
        <v>23.443130647714785</v>
      </c>
      <c r="Q89" s="301">
        <f t="shared" si="16"/>
        <v>91.092713510627519</v>
      </c>
      <c r="R89" s="303">
        <f t="shared" si="12"/>
        <v>123.87574343817079</v>
      </c>
      <c r="S89" s="303">
        <f t="shared" si="13"/>
        <v>114.5358441583423</v>
      </c>
      <c r="T89" s="252"/>
      <c r="U89" s="252"/>
      <c r="V89" s="252"/>
      <c r="W89" s="252"/>
      <c r="X89" s="252"/>
      <c r="Y89" s="252"/>
      <c r="Z89" s="252"/>
      <c r="AA89" s="252"/>
      <c r="AB89" s="252"/>
      <c r="AC89" s="252"/>
      <c r="AD89" s="252"/>
      <c r="AE89" s="252"/>
      <c r="AF89" s="229"/>
      <c r="AL89" s="36">
        <f>RSEE_razredi!$E$7</f>
        <v>74.283000000000001</v>
      </c>
      <c r="AM89" s="36">
        <f>RSEE_razredi!$K$11</f>
        <v>193.75</v>
      </c>
      <c r="AN89" s="36">
        <f>RSEE_razredi!$I$9</f>
        <v>68.2</v>
      </c>
    </row>
    <row r="90" spans="1:40" hidden="1" x14ac:dyDescent="0.25">
      <c r="A90" s="252"/>
      <c r="B90" s="301">
        <f t="shared" si="19"/>
        <v>3</v>
      </c>
      <c r="C90" s="301">
        <f t="shared" si="17"/>
        <v>74.777751758893402</v>
      </c>
      <c r="D90" s="252"/>
      <c r="E90" s="252"/>
      <c r="F90" s="252"/>
      <c r="G90" s="252"/>
      <c r="H90" s="301">
        <f t="shared" si="20"/>
        <v>3</v>
      </c>
      <c r="I90" s="301">
        <f t="shared" si="18"/>
        <v>67.804834791549936</v>
      </c>
      <c r="J90" s="252"/>
      <c r="K90" s="252"/>
      <c r="L90" s="252"/>
      <c r="M90" s="252"/>
      <c r="N90" s="301">
        <f t="shared" si="21"/>
        <v>3</v>
      </c>
      <c r="O90" s="301">
        <f t="shared" si="15"/>
        <v>32.298863885281264</v>
      </c>
      <c r="P90" s="301">
        <f t="shared" si="11"/>
        <v>23.090875425085326</v>
      </c>
      <c r="Q90" s="301">
        <f t="shared" si="16"/>
        <v>90.910595448324486</v>
      </c>
      <c r="R90" s="303">
        <f t="shared" si="12"/>
        <v>123.20945933360575</v>
      </c>
      <c r="S90" s="303">
        <f t="shared" si="13"/>
        <v>114.00147087340981</v>
      </c>
      <c r="T90" s="252"/>
      <c r="U90" s="252"/>
      <c r="V90" s="252"/>
      <c r="W90" s="252"/>
      <c r="X90" s="252"/>
      <c r="Y90" s="252"/>
      <c r="Z90" s="252"/>
      <c r="AA90" s="252"/>
      <c r="AB90" s="252"/>
      <c r="AC90" s="252"/>
      <c r="AD90" s="252"/>
      <c r="AE90" s="252"/>
      <c r="AF90" s="229"/>
      <c r="AL90" s="36">
        <f>RSEE_razredi!$E$7</f>
        <v>74.283000000000001</v>
      </c>
      <c r="AM90" s="36">
        <f>RSEE_razredi!$K$11</f>
        <v>193.75</v>
      </c>
      <c r="AN90" s="36">
        <f>RSEE_razredi!$I$9</f>
        <v>68.2</v>
      </c>
    </row>
    <row r="91" spans="1:40" hidden="1" x14ac:dyDescent="0.25">
      <c r="A91" s="252"/>
      <c r="B91" s="301">
        <f t="shared" si="19"/>
        <v>3.25</v>
      </c>
      <c r="C91" s="301">
        <f t="shared" si="17"/>
        <v>74.193475794304291</v>
      </c>
      <c r="D91" s="252"/>
      <c r="E91" s="252"/>
      <c r="F91" s="252"/>
      <c r="G91" s="252"/>
      <c r="H91" s="301">
        <f t="shared" si="20"/>
        <v>3.25</v>
      </c>
      <c r="I91" s="301">
        <f t="shared" si="18"/>
        <v>67.46377663772833</v>
      </c>
      <c r="J91" s="252"/>
      <c r="K91" s="252"/>
      <c r="L91" s="252"/>
      <c r="M91" s="252"/>
      <c r="N91" s="301">
        <f t="shared" si="21"/>
        <v>3.25</v>
      </c>
      <c r="O91" s="301">
        <f t="shared" si="15"/>
        <v>31.859791263063602</v>
      </c>
      <c r="P91" s="301">
        <f t="shared" si="11"/>
        <v>22.771507994082668</v>
      </c>
      <c r="Q91" s="301">
        <f t="shared" si="16"/>
        <v>90.743384616673737</v>
      </c>
      <c r="R91" s="303">
        <f t="shared" si="12"/>
        <v>122.60317587973734</v>
      </c>
      <c r="S91" s="303">
        <f t="shared" si="13"/>
        <v>113.51489261075641</v>
      </c>
      <c r="T91" s="252"/>
      <c r="U91" s="252"/>
      <c r="V91" s="252"/>
      <c r="W91" s="252"/>
      <c r="X91" s="252"/>
      <c r="Y91" s="252"/>
      <c r="Z91" s="252"/>
      <c r="AA91" s="252"/>
      <c r="AB91" s="252"/>
      <c r="AC91" s="252"/>
      <c r="AD91" s="252"/>
      <c r="AE91" s="252"/>
      <c r="AF91" s="229"/>
      <c r="AL91" s="36">
        <f>RSEE_razredi!$E$7</f>
        <v>74.283000000000001</v>
      </c>
      <c r="AM91" s="36">
        <f>RSEE_razredi!$K$11</f>
        <v>193.75</v>
      </c>
      <c r="AN91" s="36">
        <f>RSEE_razredi!$I$9</f>
        <v>68.2</v>
      </c>
    </row>
    <row r="92" spans="1:40" hidden="1" x14ac:dyDescent="0.25">
      <c r="A92" s="252"/>
      <c r="B92" s="301">
        <f t="shared" si="19"/>
        <v>3.5</v>
      </c>
      <c r="C92" s="301">
        <f t="shared" si="17"/>
        <v>73.656591588984128</v>
      </c>
      <c r="D92" s="252"/>
      <c r="E92" s="252"/>
      <c r="F92" s="252"/>
      <c r="G92" s="252"/>
      <c r="H92" s="301">
        <f t="shared" si="20"/>
        <v>3.5</v>
      </c>
      <c r="I92" s="301">
        <f t="shared" si="18"/>
        <v>67.14953574097288</v>
      </c>
      <c r="J92" s="252"/>
      <c r="K92" s="252"/>
      <c r="L92" s="252"/>
      <c r="M92" s="252"/>
      <c r="N92" s="301">
        <f t="shared" si="21"/>
        <v>3.5</v>
      </c>
      <c r="O92" s="301">
        <f t="shared" si="15"/>
        <v>31.458596660446162</v>
      </c>
      <c r="P92" s="301">
        <f t="shared" si="11"/>
        <v>22.47975930646566</v>
      </c>
      <c r="Q92" s="301">
        <f t="shared" si="16"/>
        <v>90.58884576946808</v>
      </c>
      <c r="R92" s="303">
        <f t="shared" si="12"/>
        <v>122.04744242991424</v>
      </c>
      <c r="S92" s="303">
        <f t="shared" si="13"/>
        <v>113.06860507593373</v>
      </c>
      <c r="T92" s="252"/>
      <c r="U92" s="252"/>
      <c r="V92" s="252"/>
      <c r="W92" s="252"/>
      <c r="X92" s="252"/>
      <c r="Y92" s="252"/>
      <c r="Z92" s="252"/>
      <c r="AA92" s="252"/>
      <c r="AB92" s="252"/>
      <c r="AC92" s="252"/>
      <c r="AD92" s="252"/>
      <c r="AE92" s="252"/>
      <c r="AF92" s="229"/>
      <c r="AL92" s="36">
        <f>RSEE_razredi!$E$7</f>
        <v>74.283000000000001</v>
      </c>
      <c r="AM92" s="36">
        <f>RSEE_razredi!$K$11</f>
        <v>193.75</v>
      </c>
      <c r="AN92" s="36">
        <f>RSEE_razredi!$I$9</f>
        <v>68.2</v>
      </c>
    </row>
    <row r="93" spans="1:40" hidden="1" x14ac:dyDescent="0.25">
      <c r="A93" s="252"/>
      <c r="B93" s="301">
        <f t="shared" si="19"/>
        <v>3.75</v>
      </c>
      <c r="C93" s="301">
        <f t="shared" si="17"/>
        <v>73.160256997453288</v>
      </c>
      <c r="D93" s="252"/>
      <c r="E93" s="252"/>
      <c r="F93" s="252"/>
      <c r="G93" s="252"/>
      <c r="H93" s="301">
        <f t="shared" si="20"/>
        <v>3.75</v>
      </c>
      <c r="I93" s="301">
        <f t="shared" si="18"/>
        <v>66.85830025915358</v>
      </c>
      <c r="J93" s="252"/>
      <c r="K93" s="252"/>
      <c r="L93" s="252"/>
      <c r="M93" s="252"/>
      <c r="N93" s="301">
        <f t="shared" si="21"/>
        <v>3.75</v>
      </c>
      <c r="O93" s="301">
        <f t="shared" si="15"/>
        <v>31.08963576519611</v>
      </c>
      <c r="P93" s="301">
        <f t="shared" si="11"/>
        <v>22.211508563655457</v>
      </c>
      <c r="Q93" s="301">
        <f t="shared" si="16"/>
        <v>90.445210117053989</v>
      </c>
      <c r="R93" s="303">
        <f t="shared" si="12"/>
        <v>121.5348458822501</v>
      </c>
      <c r="S93" s="303">
        <f t="shared" si="13"/>
        <v>112.65671868070945</v>
      </c>
      <c r="T93" s="252"/>
      <c r="U93" s="252"/>
      <c r="V93" s="252"/>
      <c r="W93" s="252"/>
      <c r="X93" s="252"/>
      <c r="Y93" s="252"/>
      <c r="Z93" s="252"/>
      <c r="AA93" s="252"/>
      <c r="AB93" s="252"/>
      <c r="AC93" s="252"/>
      <c r="AD93" s="252"/>
      <c r="AE93" s="252"/>
      <c r="AF93" s="229"/>
      <c r="AL93" s="36">
        <f>RSEE_razredi!$E$7</f>
        <v>74.283000000000001</v>
      </c>
      <c r="AM93" s="36">
        <f>RSEE_razredi!$K$11</f>
        <v>193.75</v>
      </c>
      <c r="AN93" s="36">
        <f>RSEE_razredi!$I$9</f>
        <v>68.2</v>
      </c>
    </row>
    <row r="94" spans="1:40" hidden="1" x14ac:dyDescent="0.25">
      <c r="A94" s="252"/>
      <c r="B94" s="301">
        <f t="shared" si="19"/>
        <v>4</v>
      </c>
      <c r="C94" s="301">
        <f t="shared" si="17"/>
        <v>72.698995054437518</v>
      </c>
      <c r="D94" s="252"/>
      <c r="E94" s="252"/>
      <c r="F94" s="252"/>
      <c r="G94" s="252"/>
      <c r="H94" s="301">
        <f t="shared" si="20"/>
        <v>4</v>
      </c>
      <c r="I94" s="301">
        <f t="shared" si="18"/>
        <v>66.58701119668973</v>
      </c>
      <c r="J94" s="252"/>
      <c r="K94" s="252"/>
      <c r="L94" s="252"/>
      <c r="M94" s="252"/>
      <c r="N94" s="301">
        <f t="shared" si="21"/>
        <v>4</v>
      </c>
      <c r="O94" s="301">
        <f t="shared" si="15"/>
        <v>30.748414175383978</v>
      </c>
      <c r="P94" s="301">
        <f t="shared" si="11"/>
        <v>21.963475203442208</v>
      </c>
      <c r="Q94" s="301">
        <f t="shared" si="16"/>
        <v>90.311054108923074</v>
      </c>
      <c r="R94" s="303">
        <f t="shared" si="12"/>
        <v>121.05946828430706</v>
      </c>
      <c r="S94" s="303">
        <f t="shared" si="13"/>
        <v>112.27452931236527</v>
      </c>
      <c r="T94" s="252"/>
      <c r="U94" s="252"/>
      <c r="V94" s="252"/>
      <c r="W94" s="252"/>
      <c r="X94" s="252"/>
      <c r="Y94" s="252"/>
      <c r="Z94" s="252"/>
      <c r="AA94" s="252"/>
      <c r="AB94" s="252"/>
      <c r="AC94" s="252"/>
      <c r="AD94" s="252"/>
      <c r="AE94" s="252"/>
      <c r="AF94" s="229"/>
      <c r="AL94" s="36">
        <f>RSEE_razredi!$E$7</f>
        <v>74.283000000000001</v>
      </c>
      <c r="AM94" s="36">
        <f>RSEE_razredi!$K$11</f>
        <v>193.75</v>
      </c>
      <c r="AN94" s="36">
        <f>RSEE_razredi!$I$9</f>
        <v>68.2</v>
      </c>
    </row>
    <row r="95" spans="1:40" hidden="1" x14ac:dyDescent="0.25">
      <c r="A95" s="252"/>
      <c r="B95" s="301">
        <f t="shared" si="19"/>
        <v>4.25</v>
      </c>
      <c r="C95" s="301">
        <f t="shared" si="17"/>
        <v>72.268355372191891</v>
      </c>
      <c r="D95" s="252"/>
      <c r="E95" s="252"/>
      <c r="F95" s="252"/>
      <c r="G95" s="252"/>
      <c r="H95" s="301">
        <f t="shared" si="20"/>
        <v>4.25</v>
      </c>
      <c r="I95" s="301">
        <f t="shared" si="18"/>
        <v>66.333177066680634</v>
      </c>
      <c r="J95" s="252"/>
      <c r="K95" s="252"/>
      <c r="L95" s="252"/>
      <c r="M95" s="252"/>
      <c r="N95" s="301">
        <f t="shared" si="21"/>
        <v>4.25</v>
      </c>
      <c r="O95" s="301">
        <f t="shared" si="15"/>
        <v>30.431297780476573</v>
      </c>
      <c r="P95" s="301">
        <f t="shared" si="11"/>
        <v>21.733007144162535</v>
      </c>
      <c r="Q95" s="301">
        <f t="shared" si="16"/>
        <v>90.185215171571002</v>
      </c>
      <c r="R95" s="303">
        <f t="shared" si="12"/>
        <v>120.61651295204757</v>
      </c>
      <c r="S95" s="303">
        <f t="shared" si="13"/>
        <v>111.91822231573354</v>
      </c>
      <c r="T95" s="252"/>
      <c r="U95" s="252"/>
      <c r="V95" s="252"/>
      <c r="W95" s="252"/>
      <c r="X95" s="252"/>
      <c r="Y95" s="252"/>
      <c r="Z95" s="252"/>
      <c r="AA95" s="252"/>
      <c r="AB95" s="252"/>
      <c r="AC95" s="252"/>
      <c r="AD95" s="252"/>
      <c r="AE95" s="252"/>
      <c r="AF95" s="229"/>
      <c r="AL95" s="36">
        <f>RSEE_razredi!$E$7</f>
        <v>74.283000000000001</v>
      </c>
      <c r="AM95" s="36">
        <f>RSEE_razredi!$K$11</f>
        <v>193.75</v>
      </c>
      <c r="AN95" s="36">
        <f>RSEE_razredi!$I$9</f>
        <v>68.2</v>
      </c>
    </row>
    <row r="96" spans="1:40" hidden="1" x14ac:dyDescent="0.25">
      <c r="A96" s="252"/>
      <c r="B96" s="301">
        <f t="shared" si="19"/>
        <v>4.5</v>
      </c>
      <c r="C96" s="301">
        <f t="shared" si="17"/>
        <v>71.864674075805098</v>
      </c>
      <c r="D96" s="252"/>
      <c r="E96" s="252"/>
      <c r="F96" s="252"/>
      <c r="G96" s="252"/>
      <c r="H96" s="301">
        <f t="shared" si="20"/>
        <v>4.5</v>
      </c>
      <c r="I96" s="301">
        <f t="shared" si="18"/>
        <v>66.094742175252691</v>
      </c>
      <c r="J96" s="252"/>
      <c r="K96" s="252"/>
      <c r="L96" s="252"/>
      <c r="M96" s="252"/>
      <c r="N96" s="301">
        <f t="shared" si="21"/>
        <v>4.5</v>
      </c>
      <c r="O96" s="301">
        <f t="shared" si="15"/>
        <v>30.135308444097639</v>
      </c>
      <c r="P96" s="301">
        <f t="shared" si="11"/>
        <v>21.517931428006204</v>
      </c>
      <c r="Q96" s="301">
        <f t="shared" si="16"/>
        <v>90.066731661851009</v>
      </c>
      <c r="R96" s="303">
        <f t="shared" si="12"/>
        <v>120.20204010594864</v>
      </c>
      <c r="S96" s="303">
        <f t="shared" si="13"/>
        <v>111.58466308985722</v>
      </c>
      <c r="T96" s="252"/>
      <c r="U96" s="252"/>
      <c r="V96" s="252"/>
      <c r="W96" s="252"/>
      <c r="X96" s="252"/>
      <c r="Y96" s="252"/>
      <c r="Z96" s="252"/>
      <c r="AA96" s="252"/>
      <c r="AB96" s="252"/>
      <c r="AC96" s="252"/>
      <c r="AD96" s="252"/>
      <c r="AE96" s="252"/>
      <c r="AF96" s="229"/>
      <c r="AL96" s="36">
        <f>RSEE_razredi!$E$7</f>
        <v>74.283000000000001</v>
      </c>
      <c r="AM96" s="36">
        <f>RSEE_razredi!$K$11</f>
        <v>193.75</v>
      </c>
      <c r="AN96" s="36">
        <f>RSEE_razredi!$I$9</f>
        <v>68.2</v>
      </c>
    </row>
    <row r="97" spans="1:40" hidden="1" x14ac:dyDescent="0.25">
      <c r="A97" s="252"/>
      <c r="B97" s="301">
        <f t="shared" si="19"/>
        <v>4.75</v>
      </c>
      <c r="C97" s="301">
        <f t="shared" si="17"/>
        <v>71.484899820906406</v>
      </c>
      <c r="D97" s="252"/>
      <c r="E97" s="252"/>
      <c r="F97" s="252"/>
      <c r="G97" s="252"/>
      <c r="H97" s="301">
        <f t="shared" si="20"/>
        <v>4.75</v>
      </c>
      <c r="I97" s="301">
        <f t="shared" si="18"/>
        <v>65.869990950146246</v>
      </c>
      <c r="J97" s="252"/>
      <c r="K97" s="252"/>
      <c r="L97" s="252"/>
      <c r="M97" s="252"/>
      <c r="N97" s="301">
        <f t="shared" si="21"/>
        <v>4.75</v>
      </c>
      <c r="O97" s="301">
        <f t="shared" si="15"/>
        <v>29.857976615957593</v>
      </c>
      <c r="P97" s="301">
        <f t="shared" si="11"/>
        <v>21.316446500354985</v>
      </c>
      <c r="Q97" s="301">
        <f t="shared" si="16"/>
        <v>89.954799140973151</v>
      </c>
      <c r="R97" s="303">
        <f t="shared" si="12"/>
        <v>119.81277575693075</v>
      </c>
      <c r="S97" s="303">
        <f t="shared" si="13"/>
        <v>111.27124564132814</v>
      </c>
      <c r="T97" s="252"/>
      <c r="U97" s="252"/>
      <c r="V97" s="252"/>
      <c r="W97" s="252"/>
      <c r="X97" s="252"/>
      <c r="Y97" s="252"/>
      <c r="Z97" s="252"/>
      <c r="AA97" s="252"/>
      <c r="AB97" s="252"/>
      <c r="AC97" s="252"/>
      <c r="AD97" s="252"/>
      <c r="AE97" s="252"/>
      <c r="AF97" s="229"/>
      <c r="AL97" s="36">
        <f>RSEE_razredi!$E$7</f>
        <v>74.283000000000001</v>
      </c>
      <c r="AM97" s="36">
        <f>RSEE_razredi!$K$11</f>
        <v>193.75</v>
      </c>
      <c r="AN97" s="36">
        <f>RSEE_razredi!$I$9</f>
        <v>68.2</v>
      </c>
    </row>
    <row r="98" spans="1:40" hidden="1" x14ac:dyDescent="0.25">
      <c r="A98" s="252"/>
      <c r="B98" s="301">
        <f t="shared" si="19"/>
        <v>5</v>
      </c>
      <c r="C98" s="301">
        <f t="shared" si="17"/>
        <v>71.126465245816604</v>
      </c>
      <c r="D98" s="252"/>
      <c r="E98" s="252"/>
      <c r="F98" s="252"/>
      <c r="G98" s="252"/>
      <c r="H98" s="301">
        <f t="shared" si="20"/>
        <v>5</v>
      </c>
      <c r="I98" s="301">
        <f t="shared" si="18"/>
        <v>65.657477105197714</v>
      </c>
      <c r="J98" s="252"/>
      <c r="K98" s="252"/>
      <c r="L98" s="252"/>
      <c r="M98" s="252"/>
      <c r="N98" s="301">
        <f t="shared" si="21"/>
        <v>5</v>
      </c>
      <c r="O98" s="301">
        <f t="shared" si="15"/>
        <v>29.59723290780251</v>
      </c>
      <c r="P98" s="301">
        <f t="shared" si="11"/>
        <v>21.127042980748666</v>
      </c>
      <c r="Q98" s="301">
        <f t="shared" si="16"/>
        <v>89.848737922051782</v>
      </c>
      <c r="R98" s="303">
        <f t="shared" si="12"/>
        <v>119.44597082985429</v>
      </c>
      <c r="S98" s="303">
        <f t="shared" si="13"/>
        <v>110.97578090280045</v>
      </c>
      <c r="T98" s="252"/>
      <c r="U98" s="252"/>
      <c r="V98" s="252"/>
      <c r="W98" s="252"/>
      <c r="X98" s="252"/>
      <c r="Y98" s="252"/>
      <c r="Z98" s="252"/>
      <c r="AA98" s="252"/>
      <c r="AB98" s="252"/>
      <c r="AC98" s="252"/>
      <c r="AD98" s="252"/>
      <c r="AE98" s="252"/>
      <c r="AF98" s="229"/>
      <c r="AL98" s="36">
        <f>RSEE_razredi!$E$7</f>
        <v>74.283000000000001</v>
      </c>
      <c r="AM98" s="36">
        <f>RSEE_razredi!$K$11</f>
        <v>193.75</v>
      </c>
      <c r="AN98" s="36">
        <f>RSEE_razredi!$I$9</f>
        <v>68.2</v>
      </c>
    </row>
    <row r="99" spans="1:40" hidden="1" x14ac:dyDescent="0.25">
      <c r="A99" s="252"/>
      <c r="B99" s="301">
        <f t="shared" si="19"/>
        <v>5.25</v>
      </c>
      <c r="C99" s="301">
        <f t="shared" si="17"/>
        <v>70.787190355017472</v>
      </c>
      <c r="D99" s="252"/>
      <c r="E99" s="252"/>
      <c r="F99" s="252"/>
      <c r="G99" s="252"/>
      <c r="H99" s="301">
        <f t="shared" si="20"/>
        <v>5.25</v>
      </c>
      <c r="I99" s="301">
        <f t="shared" si="18"/>
        <v>65.455970295213007</v>
      </c>
      <c r="J99" s="252"/>
      <c r="K99" s="252"/>
      <c r="L99" s="252"/>
      <c r="M99" s="252"/>
      <c r="N99" s="301">
        <f t="shared" si="21"/>
        <v>5.25</v>
      </c>
      <c r="O99" s="301">
        <f t="shared" si="15"/>
        <v>29.351326936704407</v>
      </c>
      <c r="P99" s="301">
        <f t="shared" si="11"/>
        <v>20.948444369030444</v>
      </c>
      <c r="Q99" s="301">
        <f t="shared" si="16"/>
        <v>89.747968575491967</v>
      </c>
      <c r="R99" s="303">
        <f t="shared" si="12"/>
        <v>119.09929551219638</v>
      </c>
      <c r="S99" s="303">
        <f t="shared" si="13"/>
        <v>110.69641294452241</v>
      </c>
      <c r="T99" s="252"/>
      <c r="U99" s="252"/>
      <c r="V99" s="252"/>
      <c r="W99" s="252"/>
      <c r="X99" s="252"/>
      <c r="Y99" s="252"/>
      <c r="Z99" s="252"/>
      <c r="AA99" s="252"/>
      <c r="AB99" s="252"/>
      <c r="AC99" s="252"/>
      <c r="AD99" s="252"/>
      <c r="AE99" s="252"/>
      <c r="AF99" s="229"/>
      <c r="AL99" s="36">
        <f>RSEE_razredi!$E$7</f>
        <v>74.283000000000001</v>
      </c>
      <c r="AM99" s="36">
        <f>RSEE_razredi!$K$11</f>
        <v>193.75</v>
      </c>
      <c r="AN99" s="36">
        <f>RSEE_razredi!$I$9</f>
        <v>68.2</v>
      </c>
    </row>
    <row r="100" spans="1:40" hidden="1" x14ac:dyDescent="0.25">
      <c r="A100" s="252"/>
      <c r="B100" s="301">
        <f t="shared" si="19"/>
        <v>5.5</v>
      </c>
      <c r="C100" s="301">
        <f t="shared" si="17"/>
        <v>70.465208785684766</v>
      </c>
      <c r="D100" s="252"/>
      <c r="E100" s="252"/>
      <c r="F100" s="252"/>
      <c r="G100" s="252"/>
      <c r="H100" s="301">
        <f t="shared" si="20"/>
        <v>5.5</v>
      </c>
      <c r="I100" s="301">
        <f t="shared" si="18"/>
        <v>65.264415329258128</v>
      </c>
      <c r="J100" s="252"/>
      <c r="K100" s="252"/>
      <c r="L100" s="252"/>
      <c r="M100" s="252"/>
      <c r="N100" s="301">
        <f t="shared" si="21"/>
        <v>5.5</v>
      </c>
      <c r="O100" s="301">
        <f t="shared" si="15"/>
        <v>29.118765630547415</v>
      </c>
      <c r="P100" s="301">
        <f t="shared" si="11"/>
        <v>20.779561977968701</v>
      </c>
      <c r="Q100" s="301">
        <f t="shared" si="16"/>
        <v>89.651993160862077</v>
      </c>
      <c r="R100" s="303">
        <f t="shared" si="12"/>
        <v>118.77075879140949</v>
      </c>
      <c r="S100" s="303">
        <f t="shared" si="13"/>
        <v>110.43155513883077</v>
      </c>
      <c r="T100" s="252"/>
      <c r="U100" s="252"/>
      <c r="V100" s="252"/>
      <c r="W100" s="252"/>
      <c r="X100" s="252"/>
      <c r="Y100" s="252"/>
      <c r="Z100" s="252"/>
      <c r="AA100" s="252"/>
      <c r="AB100" s="252"/>
      <c r="AC100" s="252"/>
      <c r="AD100" s="252"/>
      <c r="AE100" s="252"/>
      <c r="AF100" s="229"/>
      <c r="AL100" s="36">
        <f>RSEE_razredi!$E$7</f>
        <v>74.283000000000001</v>
      </c>
      <c r="AM100" s="36">
        <f>RSEE_razredi!$K$11</f>
        <v>193.75</v>
      </c>
      <c r="AN100" s="36">
        <f>RSEE_razredi!$I$9</f>
        <v>68.2</v>
      </c>
    </row>
    <row r="101" spans="1:40" hidden="1" x14ac:dyDescent="0.25">
      <c r="A101" s="252"/>
      <c r="B101" s="301">
        <f t="shared" si="19"/>
        <v>5.75</v>
      </c>
      <c r="C101" s="301">
        <f t="shared" si="17"/>
        <v>70.158910761354235</v>
      </c>
      <c r="D101" s="252"/>
      <c r="E101" s="252"/>
      <c r="F101" s="252"/>
      <c r="G101" s="252"/>
      <c r="H101" s="301">
        <f t="shared" si="20"/>
        <v>5.75</v>
      </c>
      <c r="I101" s="301">
        <f t="shared" si="18"/>
        <v>65.081900558736535</v>
      </c>
      <c r="J101" s="252"/>
      <c r="K101" s="252"/>
      <c r="L101" s="252"/>
      <c r="M101" s="252"/>
      <c r="N101" s="301">
        <f t="shared" si="21"/>
        <v>5.75</v>
      </c>
      <c r="O101" s="301">
        <f t="shared" si="15"/>
        <v>28.898265672040658</v>
      </c>
      <c r="P101" s="301">
        <f t="shared" si="11"/>
        <v>20.619460199240233</v>
      </c>
      <c r="Q101" s="301">
        <f t="shared" si="16"/>
        <v>89.560380651102037</v>
      </c>
      <c r="R101" s="303">
        <f t="shared" si="12"/>
        <v>118.45864632314269</v>
      </c>
      <c r="S101" s="303">
        <f t="shared" si="13"/>
        <v>110.17984085034227</v>
      </c>
      <c r="T101" s="252"/>
      <c r="U101" s="252"/>
      <c r="V101" s="252"/>
      <c r="W101" s="252"/>
      <c r="X101" s="252"/>
      <c r="Y101" s="252"/>
      <c r="Z101" s="252"/>
      <c r="AA101" s="252"/>
      <c r="AB101" s="252"/>
      <c r="AC101" s="252"/>
      <c r="AD101" s="252"/>
      <c r="AE101" s="252"/>
      <c r="AF101" s="229"/>
      <c r="AL101" s="36">
        <f>RSEE_razredi!$E$7</f>
        <v>74.283000000000001</v>
      </c>
      <c r="AM101" s="36">
        <f>RSEE_razredi!$K$11</f>
        <v>193.75</v>
      </c>
      <c r="AN101" s="36">
        <f>RSEE_razredi!$I$9</f>
        <v>68.2</v>
      </c>
    </row>
    <row r="102" spans="1:40" hidden="1" x14ac:dyDescent="0.25">
      <c r="A102" s="252"/>
      <c r="B102" s="301">
        <f t="shared" si="19"/>
        <v>6</v>
      </c>
      <c r="C102" s="301">
        <f t="shared" si="17"/>
        <v>69.86689840677596</v>
      </c>
      <c r="D102" s="252"/>
      <c r="E102" s="252"/>
      <c r="F102" s="252"/>
      <c r="G102" s="252"/>
      <c r="H102" s="301">
        <f t="shared" si="20"/>
        <v>6</v>
      </c>
      <c r="I102" s="301">
        <f t="shared" si="18"/>
        <v>64.907633073598262</v>
      </c>
      <c r="J102" s="252"/>
      <c r="K102" s="252"/>
      <c r="L102" s="252"/>
      <c r="M102" s="252"/>
      <c r="N102" s="301">
        <f t="shared" si="21"/>
        <v>6</v>
      </c>
      <c r="O102" s="301">
        <f t="shared" si="15"/>
        <v>28.688716378173346</v>
      </c>
      <c r="P102" s="301">
        <f t="shared" si="11"/>
        <v>20.467329395184134</v>
      </c>
      <c r="Q102" s="301">
        <f t="shared" si="16"/>
        <v>89.472755473819689</v>
      </c>
      <c r="R102" s="303">
        <f t="shared" si="12"/>
        <v>118.16147185199304</v>
      </c>
      <c r="S102" s="303">
        <f t="shared" si="13"/>
        <v>109.94008486900383</v>
      </c>
      <c r="T102" s="252"/>
      <c r="U102" s="252"/>
      <c r="V102" s="252"/>
      <c r="W102" s="252"/>
      <c r="X102" s="252"/>
      <c r="Y102" s="252"/>
      <c r="Z102" s="252"/>
      <c r="AA102" s="252"/>
      <c r="AB102" s="252"/>
      <c r="AC102" s="252"/>
      <c r="AD102" s="252"/>
      <c r="AE102" s="252"/>
      <c r="AF102" s="229"/>
      <c r="AL102" s="36">
        <f>RSEE_razredi!$E$7</f>
        <v>74.283000000000001</v>
      </c>
      <c r="AM102" s="36">
        <f>RSEE_razredi!$K$11</f>
        <v>193.75</v>
      </c>
      <c r="AN102" s="36">
        <f>RSEE_razredi!$I$9</f>
        <v>68.2</v>
      </c>
    </row>
    <row r="103" spans="1:40" hidden="1" x14ac:dyDescent="0.25">
      <c r="A103" s="252"/>
      <c r="B103" s="301">
        <f t="shared" si="19"/>
        <v>6.25</v>
      </c>
      <c r="C103" s="301">
        <f t="shared" si="17"/>
        <v>69.587950350292473</v>
      </c>
      <c r="D103" s="252"/>
      <c r="E103" s="252"/>
      <c r="F103" s="252"/>
      <c r="G103" s="252"/>
      <c r="H103" s="301">
        <f t="shared" si="20"/>
        <v>6.25</v>
      </c>
      <c r="I103" s="301">
        <f t="shared" si="18"/>
        <v>64.740919022265288</v>
      </c>
      <c r="J103" s="252"/>
      <c r="K103" s="252"/>
      <c r="L103" s="252"/>
      <c r="M103" s="252"/>
      <c r="N103" s="301">
        <f t="shared" si="21"/>
        <v>6.25</v>
      </c>
      <c r="O103" s="301">
        <f t="shared" si="15"/>
        <v>28.489150393323285</v>
      </c>
      <c r="P103" s="301">
        <f t="shared" si="11"/>
        <v>20.322464499627422</v>
      </c>
      <c r="Q103" s="301">
        <f t="shared" si="16"/>
        <v>89.388788402901838</v>
      </c>
      <c r="R103" s="303">
        <f t="shared" si="12"/>
        <v>117.87793879622512</v>
      </c>
      <c r="S103" s="303">
        <f t="shared" si="13"/>
        <v>109.71125290252925</v>
      </c>
      <c r="T103" s="252"/>
      <c r="U103" s="252"/>
      <c r="V103" s="252"/>
      <c r="W103" s="252"/>
      <c r="X103" s="252"/>
      <c r="Y103" s="252"/>
      <c r="Z103" s="252"/>
      <c r="AA103" s="252"/>
      <c r="AB103" s="252"/>
      <c r="AC103" s="252"/>
      <c r="AD103" s="252"/>
      <c r="AE103" s="252"/>
      <c r="AF103" s="229"/>
      <c r="AL103" s="36">
        <f>RSEE_razredi!$E$7</f>
        <v>74.283000000000001</v>
      </c>
      <c r="AM103" s="36">
        <f>RSEE_razredi!$K$11</f>
        <v>193.75</v>
      </c>
      <c r="AN103" s="36">
        <f>RSEE_razredi!$I$9</f>
        <v>68.2</v>
      </c>
    </row>
    <row r="104" spans="1:40" hidden="1" x14ac:dyDescent="0.25">
      <c r="A104" s="252"/>
      <c r="B104" s="301">
        <f t="shared" si="19"/>
        <v>6.5</v>
      </c>
      <c r="C104" s="301">
        <f t="shared" si="17"/>
        <v>69.320993394933794</v>
      </c>
      <c r="D104" s="252"/>
      <c r="E104" s="252"/>
      <c r="F104" s="252"/>
      <c r="G104" s="252"/>
      <c r="H104" s="301">
        <f t="shared" si="20"/>
        <v>6.5</v>
      </c>
      <c r="I104" s="301">
        <f t="shared" si="18"/>
        <v>64.581147837360049</v>
      </c>
      <c r="J104" s="252"/>
      <c r="K104" s="252"/>
      <c r="L104" s="252"/>
      <c r="M104" s="252"/>
      <c r="N104" s="301">
        <f t="shared" si="21"/>
        <v>6.5</v>
      </c>
      <c r="O104" s="301">
        <f t="shared" si="15"/>
        <v>28.298720309798831</v>
      </c>
      <c r="P104" s="301">
        <f t="shared" si="11"/>
        <v>20.184247949024495</v>
      </c>
      <c r="Q104" s="301">
        <f t="shared" si="16"/>
        <v>89.308189244998033</v>
      </c>
      <c r="R104" s="303">
        <f t="shared" si="12"/>
        <v>117.60690955479686</v>
      </c>
      <c r="S104" s="303">
        <f t="shared" si="13"/>
        <v>109.49243719402253</v>
      </c>
      <c r="T104" s="252"/>
      <c r="U104" s="252"/>
      <c r="V104" s="252"/>
      <c r="W104" s="252"/>
      <c r="X104" s="252"/>
      <c r="Y104" s="252"/>
      <c r="Z104" s="252"/>
      <c r="AA104" s="252"/>
      <c r="AB104" s="252"/>
      <c r="AC104" s="252"/>
      <c r="AD104" s="252"/>
      <c r="AE104" s="252"/>
      <c r="AF104" s="229"/>
      <c r="AL104" s="36">
        <f>RSEE_razredi!$E$7</f>
        <v>74.283000000000001</v>
      </c>
      <c r="AM104" s="36">
        <f>RSEE_razredi!$K$11</f>
        <v>193.75</v>
      </c>
      <c r="AN104" s="36">
        <f>RSEE_razredi!$I$9</f>
        <v>68.2</v>
      </c>
    </row>
    <row r="105" spans="1:40" hidden="1" x14ac:dyDescent="0.25">
      <c r="A105" s="252"/>
      <c r="B105" s="301">
        <f t="shared" si="19"/>
        <v>6.75</v>
      </c>
      <c r="C105" s="301">
        <f t="shared" si="17"/>
        <v>69.065079633227526</v>
      </c>
      <c r="D105" s="252"/>
      <c r="E105" s="252"/>
      <c r="F105" s="252"/>
      <c r="G105" s="252"/>
      <c r="H105" s="301">
        <f t="shared" si="20"/>
        <v>6.75</v>
      </c>
      <c r="I105" s="301">
        <f t="shared" si="18"/>
        <v>64.427779473884144</v>
      </c>
      <c r="J105" s="252"/>
      <c r="K105" s="252"/>
      <c r="L105" s="252"/>
      <c r="M105" s="252"/>
      <c r="N105" s="301">
        <f t="shared" si="21"/>
        <v>6.75</v>
      </c>
      <c r="O105" s="301">
        <f t="shared" si="15"/>
        <v>28.116679838845489</v>
      </c>
      <c r="P105" s="301">
        <f t="shared" si="11"/>
        <v>20.052135937529787</v>
      </c>
      <c r="Q105" s="301">
        <f t="shared" si="16"/>
        <v>89.23070091273263</v>
      </c>
      <c r="R105" s="303">
        <f t="shared" si="12"/>
        <v>117.34738075157811</v>
      </c>
      <c r="S105" s="303">
        <f t="shared" si="13"/>
        <v>109.28283685026241</v>
      </c>
      <c r="T105" s="252"/>
      <c r="U105" s="252"/>
      <c r="V105" s="252"/>
      <c r="W105" s="252"/>
      <c r="X105" s="252"/>
      <c r="Y105" s="252"/>
      <c r="Z105" s="252"/>
      <c r="AA105" s="252"/>
      <c r="AB105" s="252"/>
      <c r="AC105" s="252"/>
      <c r="AD105" s="252"/>
      <c r="AE105" s="252"/>
      <c r="AF105" s="229"/>
      <c r="AL105" s="36">
        <f>RSEE_razredi!$E$7</f>
        <v>74.283000000000001</v>
      </c>
      <c r="AM105" s="36">
        <f>RSEE_razredi!$K$11</f>
        <v>193.75</v>
      </c>
      <c r="AN105" s="36">
        <f>RSEE_razredi!$I$9</f>
        <v>68.2</v>
      </c>
    </row>
    <row r="106" spans="1:40" hidden="1" x14ac:dyDescent="0.25">
      <c r="A106" s="252"/>
      <c r="B106" s="301">
        <f t="shared" si="19"/>
        <v>7</v>
      </c>
      <c r="C106" s="301">
        <f t="shared" si="17"/>
        <v>68.819367799793511</v>
      </c>
      <c r="D106" s="252"/>
      <c r="E106" s="252"/>
      <c r="F106" s="252"/>
      <c r="G106" s="252"/>
      <c r="H106" s="301">
        <f t="shared" si="20"/>
        <v>7</v>
      </c>
      <c r="I106" s="301">
        <f t="shared" si="18"/>
        <v>64.28033399589836</v>
      </c>
      <c r="J106" s="252"/>
      <c r="K106" s="252"/>
      <c r="L106" s="252"/>
      <c r="M106" s="252"/>
      <c r="N106" s="301">
        <f t="shared" si="21"/>
        <v>7</v>
      </c>
      <c r="O106" s="301">
        <f t="shared" si="15"/>
        <v>27.942368513406681</v>
      </c>
      <c r="P106" s="301">
        <f t="shared" si="11"/>
        <v>19.925647251556661</v>
      </c>
      <c r="Q106" s="301">
        <f t="shared" si="16"/>
        <v>89.156094580794701</v>
      </c>
      <c r="R106" s="303">
        <f t="shared" si="12"/>
        <v>117.09846309420138</v>
      </c>
      <c r="S106" s="303">
        <f t="shared" si="13"/>
        <v>109.08174183235136</v>
      </c>
      <c r="T106" s="252"/>
      <c r="U106" s="252"/>
      <c r="V106" s="252"/>
      <c r="W106" s="252"/>
      <c r="X106" s="252"/>
      <c r="Y106" s="252"/>
      <c r="Z106" s="252"/>
      <c r="AA106" s="252"/>
      <c r="AB106" s="252"/>
      <c r="AC106" s="252"/>
      <c r="AD106" s="252"/>
      <c r="AE106" s="252"/>
      <c r="AF106" s="229"/>
      <c r="AL106" s="36">
        <f>RSEE_razredi!$E$7</f>
        <v>74.283000000000001</v>
      </c>
      <c r="AM106" s="36">
        <f>RSEE_razredi!$K$11</f>
        <v>193.75</v>
      </c>
      <c r="AN106" s="36">
        <f>RSEE_razredi!$I$9</f>
        <v>68.2</v>
      </c>
    </row>
    <row r="107" spans="1:40" hidden="1" x14ac:dyDescent="0.25">
      <c r="A107" s="252"/>
      <c r="B107" s="301">
        <f t="shared" si="19"/>
        <v>7.25</v>
      </c>
      <c r="C107" s="301">
        <f t="shared" si="17"/>
        <v>68.583107955874354</v>
      </c>
      <c r="D107" s="252"/>
      <c r="E107" s="252"/>
      <c r="F107" s="252"/>
      <c r="G107" s="252"/>
      <c r="H107" s="301">
        <f t="shared" si="20"/>
        <v>7.25</v>
      </c>
      <c r="I107" s="301">
        <f t="shared" si="18"/>
        <v>64.138383012261954</v>
      </c>
      <c r="J107" s="252"/>
      <c r="K107" s="252"/>
      <c r="L107" s="252"/>
      <c r="M107" s="252"/>
      <c r="N107" s="301">
        <f t="shared" si="21"/>
        <v>7.25</v>
      </c>
      <c r="O107" s="301">
        <f t="shared" si="15"/>
        <v>27.775199159686782</v>
      </c>
      <c r="P107" s="301">
        <f t="shared" si="11"/>
        <v>19.804354126345313</v>
      </c>
      <c r="Q107" s="301">
        <f t="shared" si="16"/>
        <v>89.084165695968224</v>
      </c>
      <c r="R107" s="303">
        <f t="shared" si="12"/>
        <v>116.859364855655</v>
      </c>
      <c r="S107" s="303">
        <f t="shared" si="13"/>
        <v>108.88851982231354</v>
      </c>
      <c r="T107" s="252"/>
      <c r="U107" s="252"/>
      <c r="V107" s="252"/>
      <c r="W107" s="252"/>
      <c r="X107" s="252"/>
      <c r="Y107" s="252"/>
      <c r="Z107" s="252"/>
      <c r="AA107" s="252"/>
      <c r="AB107" s="252"/>
      <c r="AC107" s="252"/>
      <c r="AD107" s="252"/>
      <c r="AE107" s="252"/>
      <c r="AF107" s="229"/>
      <c r="AL107" s="36">
        <f>RSEE_razredi!$E$7</f>
        <v>74.283000000000001</v>
      </c>
      <c r="AM107" s="36">
        <f>RSEE_razredi!$K$11</f>
        <v>193.75</v>
      </c>
      <c r="AN107" s="36">
        <f>RSEE_razredi!$I$9</f>
        <v>68.2</v>
      </c>
    </row>
    <row r="108" spans="1:40" hidden="1" x14ac:dyDescent="0.25">
      <c r="A108" s="252"/>
      <c r="B108" s="301">
        <f>B107+0.25</f>
        <v>7.5</v>
      </c>
      <c r="C108" s="301">
        <f t="shared" si="17"/>
        <v>68.355628817722163</v>
      </c>
      <c r="D108" s="252"/>
      <c r="E108" s="252"/>
      <c r="F108" s="252"/>
      <c r="G108" s="252"/>
      <c r="H108" s="301">
        <f>H107+0.25</f>
        <v>7.5</v>
      </c>
      <c r="I108" s="301">
        <f t="shared" si="18"/>
        <v>64.001542581538985</v>
      </c>
      <c r="J108" s="252"/>
      <c r="K108" s="252"/>
      <c r="L108" s="252"/>
      <c r="M108" s="252"/>
      <c r="N108" s="301">
        <f>N107+0.25</f>
        <v>7.5</v>
      </c>
      <c r="O108" s="301">
        <f t="shared" si="15"/>
        <v>27.614647559627574</v>
      </c>
      <c r="P108" s="301">
        <f t="shared" si="11"/>
        <v>19.68787470233427</v>
      </c>
      <c r="Q108" s="301">
        <f t="shared" si="16"/>
        <v>89.014730666694362</v>
      </c>
      <c r="R108" s="303">
        <f t="shared" si="12"/>
        <v>116.62937822632193</v>
      </c>
      <c r="S108" s="303">
        <f t="shared" si="13"/>
        <v>108.70260536902863</v>
      </c>
      <c r="T108" s="252"/>
      <c r="U108" s="252"/>
      <c r="V108" s="252"/>
      <c r="W108" s="252"/>
      <c r="X108" s="252"/>
      <c r="Y108" s="252"/>
      <c r="Z108" s="252"/>
      <c r="AA108" s="252"/>
      <c r="AB108" s="252"/>
      <c r="AC108" s="252"/>
      <c r="AD108" s="252"/>
      <c r="AE108" s="252"/>
      <c r="AF108" s="229"/>
      <c r="AL108" s="36">
        <f>RSEE_razredi!$E$7</f>
        <v>74.283000000000001</v>
      </c>
      <c r="AM108" s="36">
        <f>RSEE_razredi!$K$11</f>
        <v>193.75</v>
      </c>
      <c r="AN108" s="36">
        <f>RSEE_razredi!$I$9</f>
        <v>68.2</v>
      </c>
    </row>
    <row r="109" spans="1:40" hidden="1" x14ac:dyDescent="0.25">
      <c r="A109" s="252"/>
      <c r="B109" s="301">
        <f t="shared" si="19"/>
        <v>7.75</v>
      </c>
      <c r="C109" s="301">
        <f t="shared" si="17"/>
        <v>68.136327200754522</v>
      </c>
      <c r="D109" s="252"/>
      <c r="E109" s="252"/>
      <c r="F109" s="252"/>
      <c r="G109" s="252"/>
      <c r="H109" s="301">
        <f t="shared" si="20"/>
        <v>7.75</v>
      </c>
      <c r="I109" s="301">
        <f t="shared" si="18"/>
        <v>63.86946729412908</v>
      </c>
      <c r="J109" s="252"/>
      <c r="K109" s="252"/>
      <c r="L109" s="252"/>
      <c r="M109" s="252"/>
      <c r="N109" s="301">
        <f t="shared" si="21"/>
        <v>7.75</v>
      </c>
      <c r="O109" s="301">
        <f t="shared" si="15"/>
        <v>27.46024386199247</v>
      </c>
      <c r="P109" s="301">
        <f t="shared" si="11"/>
        <v>19.575866758223825</v>
      </c>
      <c r="Q109" s="301">
        <f t="shared" si="16"/>
        <v>88.947624097933229</v>
      </c>
      <c r="R109" s="303">
        <f t="shared" si="12"/>
        <v>116.4078679599257</v>
      </c>
      <c r="S109" s="303">
        <f t="shared" si="13"/>
        <v>108.52349085615705</v>
      </c>
      <c r="T109" s="252"/>
      <c r="U109" s="252"/>
      <c r="V109" s="252"/>
      <c r="W109" s="252"/>
      <c r="X109" s="252"/>
      <c r="Y109" s="252"/>
      <c r="Z109" s="252"/>
      <c r="AA109" s="252"/>
      <c r="AB109" s="252"/>
      <c r="AC109" s="252"/>
      <c r="AD109" s="252"/>
      <c r="AE109" s="252"/>
      <c r="AF109" s="229"/>
      <c r="AL109" s="36">
        <f>RSEE_razredi!$E$7</f>
        <v>74.283000000000001</v>
      </c>
      <c r="AM109" s="36">
        <f>RSEE_razredi!$K$11</f>
        <v>193.75</v>
      </c>
      <c r="AN109" s="36">
        <f>RSEE_razredi!$I$9</f>
        <v>68.2</v>
      </c>
    </row>
    <row r="110" spans="1:40" hidden="1" x14ac:dyDescent="0.25">
      <c r="A110" s="252"/>
      <c r="B110" s="301">
        <f t="shared" si="19"/>
        <v>8</v>
      </c>
      <c r="C110" s="301">
        <f t="shared" si="17"/>
        <v>67.924659170286048</v>
      </c>
      <c r="D110" s="252"/>
      <c r="E110" s="252"/>
      <c r="F110" s="252"/>
      <c r="G110" s="252"/>
      <c r="H110" s="301">
        <f t="shared" si="20"/>
        <v>8</v>
      </c>
      <c r="I110" s="301">
        <f t="shared" si="18"/>
        <v>63.741845305121778</v>
      </c>
      <c r="J110" s="252"/>
      <c r="K110" s="252"/>
      <c r="L110" s="252"/>
      <c r="M110" s="252"/>
      <c r="N110" s="301">
        <f t="shared" si="21"/>
        <v>8</v>
      </c>
      <c r="O110" s="301">
        <f t="shared" si="15"/>
        <v>27.311565400236493</v>
      </c>
      <c r="P110" s="301">
        <f t="shared" si="11"/>
        <v>19.468022471051437</v>
      </c>
      <c r="Q110" s="301">
        <f t="shared" si="16"/>
        <v>88.882696467032076</v>
      </c>
      <c r="R110" s="303">
        <f t="shared" si="12"/>
        <v>116.19426186726857</v>
      </c>
      <c r="S110" s="303">
        <f t="shared" si="13"/>
        <v>108.35071893808352</v>
      </c>
      <c r="T110" s="252"/>
      <c r="U110" s="252"/>
      <c r="V110" s="252"/>
      <c r="W110" s="252"/>
      <c r="X110" s="252"/>
      <c r="Y110" s="252"/>
      <c r="Z110" s="252"/>
      <c r="AA110" s="252"/>
      <c r="AB110" s="252"/>
      <c r="AC110" s="252"/>
      <c r="AD110" s="252"/>
      <c r="AE110" s="252"/>
      <c r="AF110" s="229"/>
      <c r="AL110" s="36">
        <f>RSEE_razredi!$E$7</f>
        <v>74.283000000000001</v>
      </c>
      <c r="AM110" s="36">
        <f>RSEE_razredi!$K$11</f>
        <v>193.75</v>
      </c>
      <c r="AN110" s="36">
        <f>RSEE_razredi!$I$9</f>
        <v>68.2</v>
      </c>
    </row>
    <row r="111" spans="1:40" hidden="1" x14ac:dyDescent="0.25">
      <c r="A111" s="252"/>
      <c r="B111" s="301">
        <f>B110+0.25</f>
        <v>8.25</v>
      </c>
      <c r="C111" s="301">
        <f t="shared" si="17"/>
        <v>67.720132578932876</v>
      </c>
      <c r="D111" s="252"/>
      <c r="E111" s="252"/>
      <c r="F111" s="252"/>
      <c r="G111" s="252"/>
      <c r="H111" s="301">
        <f>H110+0.25</f>
        <v>8.25</v>
      </c>
      <c r="I111" s="301">
        <f t="shared" si="18"/>
        <v>63.618394140582808</v>
      </c>
      <c r="J111" s="252"/>
      <c r="K111" s="252"/>
      <c r="L111" s="252"/>
      <c r="M111" s="252"/>
      <c r="N111" s="301">
        <f>N110+0.25</f>
        <v>8.25</v>
      </c>
      <c r="O111" s="301">
        <f t="shared" si="15"/>
        <v>27.168230650608663</v>
      </c>
      <c r="P111" s="301">
        <f t="shared" si="11"/>
        <v>19.364064008598891</v>
      </c>
      <c r="Q111" s="301">
        <f t="shared" si="16"/>
        <v>88.819812158850894</v>
      </c>
      <c r="R111" s="303">
        <f t="shared" si="12"/>
        <v>115.98804280945956</v>
      </c>
      <c r="S111" s="303">
        <f t="shared" si="13"/>
        <v>108.18387616744978</v>
      </c>
      <c r="T111" s="252"/>
      <c r="U111" s="252"/>
      <c r="V111" s="252"/>
      <c r="W111" s="252"/>
      <c r="X111" s="252"/>
      <c r="Y111" s="252"/>
      <c r="Z111" s="252"/>
      <c r="AA111" s="252"/>
      <c r="AB111" s="252"/>
      <c r="AC111" s="252"/>
      <c r="AD111" s="252"/>
      <c r="AE111" s="252"/>
      <c r="AF111" s="229"/>
      <c r="AL111" s="36">
        <f>RSEE_razredi!$E$7</f>
        <v>74.283000000000001</v>
      </c>
      <c r="AM111" s="36">
        <f>RSEE_razredi!$K$11</f>
        <v>193.75</v>
      </c>
      <c r="AN111" s="36">
        <f>RSEE_razredi!$I$9</f>
        <v>68.2</v>
      </c>
    </row>
    <row r="112" spans="1:40" hidden="1" x14ac:dyDescent="0.25">
      <c r="A112" s="252"/>
      <c r="B112" s="301">
        <f t="shared" ref="B112:B117" si="22">B111+0.25</f>
        <v>8.5</v>
      </c>
      <c r="C112" s="301">
        <f t="shared" si="17"/>
        <v>67.522300738510879</v>
      </c>
      <c r="D112" s="252"/>
      <c r="E112" s="252"/>
      <c r="F112" s="252"/>
      <c r="G112" s="252"/>
      <c r="H112" s="301">
        <f t="shared" ref="H112:H117" si="23">H111+0.25</f>
        <v>8.5</v>
      </c>
      <c r="I112" s="301">
        <f t="shared" si="18"/>
        <v>63.498857137348239</v>
      </c>
      <c r="J112" s="252"/>
      <c r="K112" s="252"/>
      <c r="L112" s="252"/>
      <c r="M112" s="252"/>
      <c r="N112" s="301">
        <f t="shared" ref="N112:N117" si="24">N111+0.25</f>
        <v>8.5</v>
      </c>
      <c r="O112" s="301">
        <f t="shared" si="15"/>
        <v>27.02989412087879</v>
      </c>
      <c r="P112" s="301">
        <f t="shared" si="11"/>
        <v>19.263739801056978</v>
      </c>
      <c r="Q112" s="301">
        <f t="shared" si="16"/>
        <v>88.758847795540433</v>
      </c>
      <c r="R112" s="303">
        <f t="shared" si="12"/>
        <v>115.78874191641923</v>
      </c>
      <c r="S112" s="303">
        <f t="shared" si="13"/>
        <v>108.02258759659742</v>
      </c>
      <c r="T112" s="252"/>
      <c r="U112" s="252"/>
      <c r="V112" s="252"/>
      <c r="W112" s="252"/>
      <c r="X112" s="252"/>
      <c r="Y112" s="252"/>
      <c r="Z112" s="252"/>
      <c r="AA112" s="252"/>
      <c r="AB112" s="252"/>
      <c r="AC112" s="252"/>
      <c r="AD112" s="252"/>
      <c r="AE112" s="252"/>
      <c r="AF112" s="229"/>
      <c r="AL112" s="36">
        <f>RSEE_razredi!$E$7</f>
        <v>74.283000000000001</v>
      </c>
      <c r="AM112" s="36">
        <f>RSEE_razredi!$K$11</f>
        <v>193.75</v>
      </c>
      <c r="AN112" s="36">
        <f>RSEE_razredi!$I$9</f>
        <v>68.2</v>
      </c>
    </row>
    <row r="113" spans="1:40" hidden="1" x14ac:dyDescent="0.25">
      <c r="A113" s="252"/>
      <c r="B113" s="301">
        <f t="shared" si="22"/>
        <v>8.75</v>
      </c>
      <c r="C113" s="301">
        <f t="shared" si="17"/>
        <v>67.330757026087696</v>
      </c>
      <c r="D113" s="252"/>
      <c r="E113" s="252"/>
      <c r="F113" s="252"/>
      <c r="G113" s="252"/>
      <c r="H113" s="301">
        <f t="shared" si="23"/>
        <v>8.75</v>
      </c>
      <c r="I113" s="301">
        <f t="shared" si="18"/>
        <v>63.38300040503956</v>
      </c>
      <c r="J113" s="252"/>
      <c r="K113" s="252"/>
      <c r="L113" s="252"/>
      <c r="M113" s="252"/>
      <c r="N113" s="301">
        <f t="shared" si="24"/>
        <v>8.75</v>
      </c>
      <c r="O113" s="301">
        <f t="shared" si="15"/>
        <v>26.896242003563984</v>
      </c>
      <c r="P113" s="301">
        <f t="shared" si="11"/>
        <v>19.166821370640744</v>
      </c>
      <c r="Q113" s="301">
        <f t="shared" si="16"/>
        <v>88.69969080952194</v>
      </c>
      <c r="R113" s="303">
        <f t="shared" si="12"/>
        <v>115.59593281308592</v>
      </c>
      <c r="S113" s="303">
        <f t="shared" si="13"/>
        <v>107.86651218016269</v>
      </c>
      <c r="T113" s="252"/>
      <c r="U113" s="252"/>
      <c r="V113" s="252"/>
      <c r="W113" s="252"/>
      <c r="X113" s="252"/>
      <c r="Y113" s="252"/>
      <c r="Z113" s="252"/>
      <c r="AA113" s="252"/>
      <c r="AB113" s="252"/>
      <c r="AC113" s="252"/>
      <c r="AD113" s="252"/>
      <c r="AE113" s="252"/>
      <c r="AF113" s="229"/>
      <c r="AL113" s="36">
        <f>RSEE_razredi!$E$7</f>
        <v>74.283000000000001</v>
      </c>
      <c r="AM113" s="36">
        <f>RSEE_razredi!$K$11</f>
        <v>193.75</v>
      </c>
      <c r="AN113" s="36">
        <f>RSEE_razredi!$I$9</f>
        <v>68.2</v>
      </c>
    </row>
    <row r="114" spans="1:40" hidden="1" x14ac:dyDescent="0.25">
      <c r="A114" s="252"/>
      <c r="B114" s="301">
        <f t="shared" si="22"/>
        <v>9</v>
      </c>
      <c r="C114" s="301">
        <f t="shared" si="17"/>
        <v>67.145130263871451</v>
      </c>
      <c r="D114" s="252"/>
      <c r="E114" s="252"/>
      <c r="F114" s="252"/>
      <c r="G114" s="252"/>
      <c r="H114" s="301">
        <f t="shared" si="23"/>
        <v>9</v>
      </c>
      <c r="I114" s="301">
        <f t="shared" si="18"/>
        <v>63.27061022114637</v>
      </c>
      <c r="J114" s="252"/>
      <c r="K114" s="252"/>
      <c r="L114" s="252"/>
      <c r="M114" s="252"/>
      <c r="N114" s="301">
        <f t="shared" si="24"/>
        <v>9</v>
      </c>
      <c r="O114" s="301">
        <f t="shared" si="15"/>
        <v>26.766988461023416</v>
      </c>
      <c r="P114" s="301">
        <f t="shared" si="11"/>
        <v>19.073100622314772</v>
      </c>
      <c r="Q114" s="301">
        <f t="shared" si="16"/>
        <v>88.642238218399541</v>
      </c>
      <c r="R114" s="303">
        <f t="shared" si="12"/>
        <v>115.40922667942296</v>
      </c>
      <c r="S114" s="303">
        <f t="shared" si="13"/>
        <v>107.71533884071431</v>
      </c>
      <c r="T114" s="252"/>
      <c r="U114" s="252"/>
      <c r="V114" s="252"/>
      <c r="W114" s="252"/>
      <c r="X114" s="252"/>
      <c r="Y114" s="252"/>
      <c r="Z114" s="252"/>
      <c r="AA114" s="252"/>
      <c r="AB114" s="252"/>
      <c r="AC114" s="252"/>
      <c r="AD114" s="252"/>
      <c r="AE114" s="252"/>
      <c r="AF114" s="229"/>
      <c r="AL114" s="36">
        <f>RSEE_razredi!$E$7</f>
        <v>74.283000000000001</v>
      </c>
      <c r="AM114" s="36">
        <f>RSEE_razredi!$K$11</f>
        <v>193.75</v>
      </c>
      <c r="AN114" s="36">
        <f>RSEE_razredi!$I$9</f>
        <v>68.2</v>
      </c>
    </row>
    <row r="115" spans="1:40" hidden="1" x14ac:dyDescent="0.25">
      <c r="A115" s="252"/>
      <c r="B115" s="301">
        <f t="shared" si="22"/>
        <v>9.25</v>
      </c>
      <c r="C115" s="301">
        <f t="shared" si="17"/>
        <v>66.965080743769292</v>
      </c>
      <c r="D115" s="252"/>
      <c r="E115" s="252"/>
      <c r="F115" s="252"/>
      <c r="G115" s="252"/>
      <c r="H115" s="301">
        <f t="shared" si="23"/>
        <v>9.25</v>
      </c>
      <c r="I115" s="301">
        <f t="shared" si="18"/>
        <v>63.161490787269734</v>
      </c>
      <c r="J115" s="252"/>
      <c r="K115" s="252"/>
      <c r="L115" s="252"/>
      <c r="M115" s="252"/>
      <c r="N115" s="301">
        <f t="shared" si="24"/>
        <v>9.25</v>
      </c>
      <c r="O115" s="301">
        <f t="shared" si="15"/>
        <v>26.641872435798756</v>
      </c>
      <c r="P115" s="301">
        <f t="shared" si="11"/>
        <v>18.982387517785451</v>
      </c>
      <c r="Q115" s="301">
        <f t="shared" si="16"/>
        <v>88.586395568478565</v>
      </c>
      <c r="R115" s="303">
        <f t="shared" si="12"/>
        <v>115.22826800427733</v>
      </c>
      <c r="S115" s="303">
        <f t="shared" si="13"/>
        <v>107.56878308626402</v>
      </c>
      <c r="T115" s="252"/>
      <c r="U115" s="252"/>
      <c r="V115" s="252"/>
      <c r="W115" s="252"/>
      <c r="X115" s="252"/>
      <c r="Y115" s="252"/>
      <c r="Z115" s="252"/>
      <c r="AA115" s="252"/>
      <c r="AB115" s="252"/>
      <c r="AC115" s="252"/>
      <c r="AD115" s="252"/>
      <c r="AE115" s="252"/>
      <c r="AF115" s="229"/>
      <c r="AL115" s="36">
        <f>RSEE_razredi!$E$7</f>
        <v>74.283000000000001</v>
      </c>
      <c r="AM115" s="36">
        <f>RSEE_razredi!$K$11</f>
        <v>193.75</v>
      </c>
      <c r="AN115" s="36">
        <f>RSEE_razredi!$I$9</f>
        <v>68.2</v>
      </c>
    </row>
    <row r="116" spans="1:40" hidden="1" x14ac:dyDescent="0.25">
      <c r="A116" s="252"/>
      <c r="B116" s="301">
        <f t="shared" si="22"/>
        <v>9.5</v>
      </c>
      <c r="C116" s="301">
        <f t="shared" si="17"/>
        <v>66.790296791877424</v>
      </c>
      <c r="D116" s="252"/>
      <c r="E116" s="252"/>
      <c r="F116" s="252"/>
      <c r="G116" s="252"/>
      <c r="H116" s="301">
        <f t="shared" si="23"/>
        <v>9.5</v>
      </c>
      <c r="I116" s="301">
        <f t="shared" si="18"/>
        <v>63.055462288157543</v>
      </c>
      <c r="J116" s="252"/>
      <c r="K116" s="252"/>
      <c r="L116" s="252"/>
      <c r="M116" s="252"/>
      <c r="N116" s="301">
        <f t="shared" si="24"/>
        <v>9.5</v>
      </c>
      <c r="O116" s="301">
        <f t="shared" si="15"/>
        <v>26.520654899929461</v>
      </c>
      <c r="P116" s="301">
        <f t="shared" si="11"/>
        <v>18.894508069781132</v>
      </c>
      <c r="Q116" s="301">
        <f t="shared" si="16"/>
        <v>88.532076019805586</v>
      </c>
      <c r="R116" s="303">
        <f t="shared" si="12"/>
        <v>115.05273091973504</v>
      </c>
      <c r="S116" s="303">
        <f t="shared" si="13"/>
        <v>107.42658408958673</v>
      </c>
      <c r="T116" s="252"/>
      <c r="U116" s="252"/>
      <c r="V116" s="252"/>
      <c r="W116" s="252"/>
      <c r="X116" s="252"/>
      <c r="Y116" s="252"/>
      <c r="Z116" s="252"/>
      <c r="AA116" s="252"/>
      <c r="AB116" s="252"/>
      <c r="AC116" s="252"/>
      <c r="AD116" s="252"/>
      <c r="AE116" s="252"/>
      <c r="AF116" s="229"/>
      <c r="AL116" s="36">
        <f>RSEE_razredi!$E$7</f>
        <v>74.283000000000001</v>
      </c>
      <c r="AM116" s="36">
        <f>RSEE_razredi!$K$11</f>
        <v>193.75</v>
      </c>
      <c r="AN116" s="36">
        <f>RSEE_razredi!$I$9</f>
        <v>68.2</v>
      </c>
    </row>
    <row r="117" spans="1:40" hidden="1" x14ac:dyDescent="0.25">
      <c r="A117" s="252"/>
      <c r="B117" s="301">
        <f t="shared" si="22"/>
        <v>9.75</v>
      </c>
      <c r="C117" s="301">
        <f t="shared" si="17"/>
        <v>66.62049178745832</v>
      </c>
      <c r="D117" s="252"/>
      <c r="E117" s="252"/>
      <c r="F117" s="252"/>
      <c r="G117" s="252"/>
      <c r="H117" s="301">
        <f t="shared" si="23"/>
        <v>9.75</v>
      </c>
      <c r="I117" s="301">
        <f t="shared" si="18"/>
        <v>62.952359205868035</v>
      </c>
      <c r="J117" s="252"/>
      <c r="K117" s="252"/>
      <c r="L117" s="252"/>
      <c r="M117" s="252"/>
      <c r="N117" s="301">
        <f t="shared" si="24"/>
        <v>9.75</v>
      </c>
      <c r="O117" s="301">
        <f t="shared" si="15"/>
        <v>26.403116473011874</v>
      </c>
      <c r="P117" s="301">
        <f t="shared" si="11"/>
        <v>18.809302605354944</v>
      </c>
      <c r="Q117" s="301">
        <f t="shared" si="16"/>
        <v>88.479199550587623</v>
      </c>
      <c r="R117" s="303">
        <f t="shared" si="12"/>
        <v>114.8823160235995</v>
      </c>
      <c r="S117" s="303">
        <f t="shared" si="13"/>
        <v>107.28850215594257</v>
      </c>
      <c r="T117" s="252"/>
      <c r="U117" s="252"/>
      <c r="V117" s="252"/>
      <c r="W117" s="252"/>
      <c r="X117" s="252"/>
      <c r="Y117" s="252"/>
      <c r="Z117" s="252"/>
      <c r="AA117" s="252"/>
      <c r="AB117" s="252"/>
      <c r="AC117" s="252"/>
      <c r="AD117" s="252"/>
      <c r="AE117" s="252"/>
      <c r="AF117" s="229"/>
      <c r="AL117" s="36">
        <f>RSEE_razredi!$E$7</f>
        <v>74.283000000000001</v>
      </c>
      <c r="AM117" s="36">
        <f>RSEE_razredi!$K$11</f>
        <v>193.75</v>
      </c>
      <c r="AN117" s="36">
        <f>RSEE_razredi!$I$9</f>
        <v>68.2</v>
      </c>
    </row>
    <row r="118" spans="1:40" hidden="1" x14ac:dyDescent="0.25">
      <c r="A118" s="252"/>
      <c r="B118" s="301">
        <v>9.99</v>
      </c>
      <c r="C118" s="301">
        <f t="shared" si="17"/>
        <v>66.461917773591921</v>
      </c>
      <c r="D118" s="252"/>
      <c r="E118" s="252"/>
      <c r="F118" s="252"/>
      <c r="G118" s="252"/>
      <c r="H118" s="301">
        <v>9.99</v>
      </c>
      <c r="I118" s="301">
        <f t="shared" si="18"/>
        <v>62.855990633751638</v>
      </c>
      <c r="J118" s="252"/>
      <c r="K118" s="252"/>
      <c r="L118" s="252"/>
      <c r="M118" s="252"/>
      <c r="N118" s="301">
        <v>9.99</v>
      </c>
      <c r="O118" s="301">
        <f t="shared" si="15"/>
        <v>26.293553413943538</v>
      </c>
      <c r="P118" s="301">
        <f t="shared" si="11"/>
        <v>18.729884602946701</v>
      </c>
      <c r="Q118" s="301">
        <f t="shared" si="16"/>
        <v>88.429727140717418</v>
      </c>
      <c r="R118" s="303">
        <f t="shared" si="12"/>
        <v>114.72328055466096</v>
      </c>
      <c r="S118" s="303">
        <f t="shared" si="13"/>
        <v>107.15961174366412</v>
      </c>
      <c r="T118" s="252"/>
      <c r="U118" s="252"/>
      <c r="V118" s="252"/>
      <c r="W118" s="252"/>
      <c r="X118" s="252"/>
      <c r="Y118" s="252"/>
      <c r="Z118" s="252"/>
      <c r="AA118" s="252"/>
      <c r="AB118" s="252"/>
      <c r="AC118" s="252"/>
      <c r="AD118" s="252"/>
      <c r="AE118" s="252"/>
      <c r="AF118" s="229"/>
      <c r="AL118" s="36">
        <f>RSEE_razredi!$E$7</f>
        <v>74.283000000000001</v>
      </c>
      <c r="AM118" s="36">
        <f>RSEE_razredi!$K$11</f>
        <v>193.75</v>
      </c>
      <c r="AN118" s="36">
        <f>RSEE_razredi!$I$9</f>
        <v>68.2</v>
      </c>
    </row>
    <row r="119" spans="1:40" hidden="1" x14ac:dyDescent="0.25">
      <c r="A119" s="252"/>
      <c r="B119" s="252"/>
      <c r="C119" s="252"/>
      <c r="D119" s="252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>
        <v>11</v>
      </c>
      <c r="O119" s="301">
        <f t="shared" si="15"/>
        <v>25.864067894907073</v>
      </c>
      <c r="P119" s="301">
        <f t="shared" si="11"/>
        <v>18.418623454556954</v>
      </c>
      <c r="Q119" s="301">
        <f t="shared" si="16"/>
        <v>88.234059212403992</v>
      </c>
      <c r="R119" s="303">
        <f t="shared" si="12"/>
        <v>114.09812710731106</v>
      </c>
      <c r="S119" s="303">
        <f t="shared" si="13"/>
        <v>106.65268266696094</v>
      </c>
      <c r="T119" s="252"/>
      <c r="U119" s="252"/>
      <c r="V119" s="252"/>
      <c r="W119" s="252"/>
      <c r="X119" s="252"/>
      <c r="Y119" s="252"/>
      <c r="Z119" s="252"/>
      <c r="AA119" s="252"/>
      <c r="AB119" s="252"/>
      <c r="AC119" s="252"/>
      <c r="AD119" s="252"/>
      <c r="AE119" s="252"/>
      <c r="AF119" s="229"/>
      <c r="AL119" s="36">
        <f>RSEE_razredi!$E$7</f>
        <v>74.283000000000001</v>
      </c>
      <c r="AM119" s="36">
        <f>RSEE_razredi!$K$11</f>
        <v>193.75</v>
      </c>
      <c r="AN119" s="36">
        <f>RSEE_razredi!$I$9</f>
        <v>68.2</v>
      </c>
    </row>
    <row r="120" spans="1:40" hidden="1" x14ac:dyDescent="0.25">
      <c r="A120" s="252"/>
      <c r="B120" s="252"/>
      <c r="C120" s="252"/>
      <c r="D120" s="252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>
        <v>12</v>
      </c>
      <c r="O120" s="301">
        <f t="shared" si="15"/>
        <v>25.482086625416436</v>
      </c>
      <c r="P120" s="301">
        <f t="shared" si="11"/>
        <v>18.141866207284369</v>
      </c>
      <c r="Q120" s="301">
        <f t="shared" si="16"/>
        <v>88.057656344670576</v>
      </c>
      <c r="R120" s="303">
        <f t="shared" ref="R120:R128" si="25">O120+$Q120</f>
        <v>113.53974297008702</v>
      </c>
      <c r="S120" s="303">
        <f t="shared" ref="S120:S128" si="26">P120+$Q120</f>
        <v>106.19952255195494</v>
      </c>
      <c r="T120" s="252"/>
      <c r="U120" s="252"/>
      <c r="V120" s="252"/>
      <c r="W120" s="252"/>
      <c r="X120" s="252"/>
      <c r="Y120" s="252"/>
      <c r="Z120" s="252"/>
      <c r="AA120" s="252"/>
      <c r="AB120" s="252"/>
      <c r="AC120" s="252"/>
      <c r="AD120" s="252"/>
      <c r="AE120" s="252"/>
      <c r="AF120" s="229"/>
      <c r="AL120" s="36">
        <f>RSEE_razredi!$E$7</f>
        <v>74.283000000000001</v>
      </c>
      <c r="AM120" s="36">
        <f>RSEE_razredi!$K$11</f>
        <v>193.75</v>
      </c>
      <c r="AN120" s="36">
        <f>RSEE_razredi!$I$9</f>
        <v>68.2</v>
      </c>
    </row>
    <row r="121" spans="1:40" hidden="1" x14ac:dyDescent="0.25">
      <c r="A121" s="252"/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301">
        <v>13</v>
      </c>
      <c r="O121" s="301">
        <f t="shared" si="15"/>
        <v>25.135681667212999</v>
      </c>
      <c r="P121" s="301">
        <f t="shared" ref="P121:P128" si="27">$U$32*$N121^$U$33</f>
        <v>17.890947994026849</v>
      </c>
      <c r="Q121" s="301">
        <f t="shared" si="16"/>
        <v>87.895692891697948</v>
      </c>
      <c r="R121" s="303">
        <f t="shared" si="25"/>
        <v>113.03137455891095</v>
      </c>
      <c r="S121" s="303">
        <f t="shared" si="26"/>
        <v>105.78664088572479</v>
      </c>
      <c r="T121" s="252"/>
      <c r="U121" s="252"/>
      <c r="V121" s="252"/>
      <c r="W121" s="252"/>
      <c r="X121" s="252"/>
      <c r="Y121" s="252"/>
      <c r="Z121" s="252"/>
      <c r="AA121" s="252"/>
      <c r="AB121" s="252"/>
      <c r="AC121" s="252"/>
      <c r="AD121" s="252"/>
      <c r="AE121" s="252"/>
      <c r="AF121" s="229"/>
      <c r="AL121" s="36">
        <f>RSEE_razredi!$E$7</f>
        <v>74.283000000000001</v>
      </c>
      <c r="AM121" s="36">
        <f>RSEE_razredi!$K$11</f>
        <v>193.75</v>
      </c>
      <c r="AN121" s="36">
        <f>RSEE_razredi!$I$9</f>
        <v>68.2</v>
      </c>
    </row>
    <row r="122" spans="1:40" hidden="1" x14ac:dyDescent="0.25">
      <c r="A122" s="252"/>
      <c r="B122" s="252"/>
      <c r="C122" s="252"/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>
        <v>14</v>
      </c>
      <c r="O122" s="301">
        <f t="shared" si="15"/>
        <v>24.819160452910918</v>
      </c>
      <c r="P122" s="301">
        <f t="shared" si="27"/>
        <v>17.661729068392336</v>
      </c>
      <c r="Q122" s="301">
        <f t="shared" si="16"/>
        <v>87.746003753352426</v>
      </c>
      <c r="R122" s="303">
        <f t="shared" si="25"/>
        <v>112.56516420626335</v>
      </c>
      <c r="S122" s="303">
        <f t="shared" si="26"/>
        <v>105.40773282174476</v>
      </c>
      <c r="T122" s="252"/>
      <c r="U122" s="252"/>
      <c r="V122" s="252"/>
      <c r="W122" s="252"/>
      <c r="X122" s="252"/>
      <c r="Y122" s="252"/>
      <c r="Z122" s="252"/>
      <c r="AA122" s="252"/>
      <c r="AB122" s="252"/>
      <c r="AC122" s="252"/>
      <c r="AD122" s="252"/>
      <c r="AE122" s="252"/>
      <c r="AF122" s="229"/>
      <c r="AL122" s="36">
        <f>RSEE_razredi!$E$7</f>
        <v>74.283000000000001</v>
      </c>
      <c r="AM122" s="36">
        <f>RSEE_razredi!$K$11</f>
        <v>193.75</v>
      </c>
      <c r="AN122" s="36">
        <f>RSEE_razredi!$I$9</f>
        <v>68.2</v>
      </c>
    </row>
    <row r="123" spans="1:40" hidden="1" x14ac:dyDescent="0.25">
      <c r="A123" s="252"/>
      <c r="B123" s="252"/>
      <c r="C123" s="252"/>
      <c r="D123" s="252"/>
      <c r="E123" s="252"/>
      <c r="F123" s="252"/>
      <c r="G123" s="252"/>
      <c r="H123" s="252"/>
      <c r="I123" s="252"/>
      <c r="J123" s="252"/>
      <c r="K123" s="252"/>
      <c r="L123" s="252"/>
      <c r="M123" s="252"/>
      <c r="N123" s="301">
        <v>15</v>
      </c>
      <c r="O123" s="301">
        <f t="shared" si="15"/>
        <v>24.528069920205287</v>
      </c>
      <c r="P123" s="301">
        <f t="shared" si="27"/>
        <v>17.450971832190689</v>
      </c>
      <c r="Q123" s="301">
        <f t="shared" si="16"/>
        <v>87.60687564780271</v>
      </c>
      <c r="R123" s="303">
        <f t="shared" si="25"/>
        <v>112.13494556800799</v>
      </c>
      <c r="S123" s="303">
        <f t="shared" si="26"/>
        <v>105.0578474799934</v>
      </c>
      <c r="T123" s="252"/>
      <c r="U123" s="252"/>
      <c r="V123" s="252"/>
      <c r="W123" s="252"/>
      <c r="X123" s="252"/>
      <c r="Y123" s="252"/>
      <c r="Z123" s="252"/>
      <c r="AA123" s="252"/>
      <c r="AB123" s="252"/>
      <c r="AC123" s="252"/>
      <c r="AD123" s="252"/>
      <c r="AE123" s="252"/>
      <c r="AF123" s="229"/>
      <c r="AL123" s="36">
        <f>RSEE_razredi!$E$7</f>
        <v>74.283000000000001</v>
      </c>
      <c r="AM123" s="36">
        <f>RSEE_razredi!$K$11</f>
        <v>193.75</v>
      </c>
      <c r="AN123" s="36">
        <f>RSEE_razredi!$I$9</f>
        <v>68.2</v>
      </c>
    </row>
    <row r="124" spans="1:40" hidden="1" x14ac:dyDescent="0.25">
      <c r="A124" s="252"/>
      <c r="B124" s="252"/>
      <c r="C124" s="252"/>
      <c r="D124" s="252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>
        <v>16</v>
      </c>
      <c r="O124" s="301">
        <f t="shared" si="15"/>
        <v>24.258864224892349</v>
      </c>
      <c r="P124" s="301">
        <f t="shared" si="27"/>
        <v>17.256098837854434</v>
      </c>
      <c r="Q124" s="301">
        <f t="shared" si="16"/>
        <v>87.476929698133077</v>
      </c>
      <c r="R124" s="303">
        <f t="shared" si="25"/>
        <v>111.73579392302543</v>
      </c>
      <c r="S124" s="303">
        <f t="shared" si="26"/>
        <v>104.73302853598751</v>
      </c>
      <c r="T124" s="252"/>
      <c r="U124" s="252"/>
      <c r="V124" s="252"/>
      <c r="W124" s="252"/>
      <c r="X124" s="252"/>
      <c r="Y124" s="252"/>
      <c r="Z124" s="252"/>
      <c r="AA124" s="252"/>
      <c r="AB124" s="252"/>
      <c r="AC124" s="252"/>
      <c r="AD124" s="252"/>
      <c r="AE124" s="252"/>
      <c r="AF124" s="229"/>
      <c r="AL124" s="36">
        <f>RSEE_razredi!$E$7</f>
        <v>74.283000000000001</v>
      </c>
      <c r="AM124" s="36">
        <f>RSEE_razredi!$K$11</f>
        <v>193.75</v>
      </c>
      <c r="AN124" s="36">
        <f>RSEE_razredi!$I$9</f>
        <v>68.2</v>
      </c>
    </row>
    <row r="125" spans="1:40" hidden="1" x14ac:dyDescent="0.25">
      <c r="A125" s="252"/>
      <c r="B125" s="252"/>
      <c r="C125" s="252"/>
      <c r="D125" s="252"/>
      <c r="E125" s="252"/>
      <c r="F125" s="252"/>
      <c r="G125" s="252"/>
      <c r="H125" s="252"/>
      <c r="I125" s="252"/>
      <c r="J125" s="252"/>
      <c r="K125" s="252"/>
      <c r="L125" s="252"/>
      <c r="M125" s="252"/>
      <c r="N125" s="301">
        <v>17</v>
      </c>
      <c r="O125" s="301">
        <f t="shared" si="15"/>
        <v>24.008676246947626</v>
      </c>
      <c r="P125" s="301">
        <f t="shared" si="27"/>
        <v>17.075026417708681</v>
      </c>
      <c r="Q125" s="301">
        <f t="shared" si="16"/>
        <v>87.355039814500898</v>
      </c>
      <c r="R125" s="303">
        <f t="shared" si="25"/>
        <v>111.36371606144853</v>
      </c>
      <c r="S125" s="303">
        <f t="shared" si="26"/>
        <v>104.43006623220958</v>
      </c>
      <c r="T125" s="252"/>
      <c r="U125" s="252"/>
      <c r="V125" s="252"/>
      <c r="W125" s="252"/>
      <c r="X125" s="252"/>
      <c r="Y125" s="252"/>
      <c r="Z125" s="252"/>
      <c r="AA125" s="252"/>
      <c r="AB125" s="252"/>
      <c r="AC125" s="252"/>
      <c r="AD125" s="252"/>
      <c r="AE125" s="252"/>
      <c r="AF125" s="229"/>
      <c r="AL125" s="36">
        <f>RSEE_razredi!$E$7</f>
        <v>74.283000000000001</v>
      </c>
      <c r="AM125" s="36">
        <f>RSEE_razredi!$K$11</f>
        <v>193.75</v>
      </c>
      <c r="AN125" s="36">
        <f>RSEE_razredi!$I$9</f>
        <v>68.2</v>
      </c>
    </row>
    <row r="126" spans="1:40" hidden="1" x14ac:dyDescent="0.25">
      <c r="A126" s="252"/>
      <c r="B126" s="252"/>
      <c r="C126" s="252"/>
      <c r="D126" s="252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>
        <v>18</v>
      </c>
      <c r="O126" s="301">
        <f t="shared" si="15"/>
        <v>23.77515639508545</v>
      </c>
      <c r="P126" s="301">
        <f t="shared" si="27"/>
        <v>16.90604733852205</v>
      </c>
      <c r="Q126" s="301">
        <f t="shared" si="16"/>
        <v>87.240274531862696</v>
      </c>
      <c r="R126" s="303">
        <f t="shared" si="25"/>
        <v>111.01543092694814</v>
      </c>
      <c r="S126" s="303">
        <f t="shared" si="26"/>
        <v>104.14632187038475</v>
      </c>
      <c r="T126" s="252"/>
      <c r="U126" s="252"/>
      <c r="V126" s="252"/>
      <c r="W126" s="252"/>
      <c r="X126" s="252"/>
      <c r="Y126" s="252"/>
      <c r="Z126" s="252"/>
      <c r="AA126" s="252"/>
      <c r="AB126" s="252"/>
      <c r="AC126" s="252"/>
      <c r="AD126" s="252"/>
      <c r="AE126" s="252"/>
      <c r="AF126" s="229"/>
      <c r="AL126" s="36">
        <f>RSEE_razredi!$E$7</f>
        <v>74.283000000000001</v>
      </c>
      <c r="AM126" s="36">
        <f>RSEE_razredi!$K$11</f>
        <v>193.75</v>
      </c>
      <c r="AN126" s="36">
        <f>RSEE_razredi!$I$9</f>
        <v>68.2</v>
      </c>
    </row>
    <row r="127" spans="1:40" hidden="1" x14ac:dyDescent="0.25">
      <c r="A127" s="252"/>
      <c r="B127" s="252"/>
      <c r="C127" s="252"/>
      <c r="D127" s="252"/>
      <c r="E127" s="252"/>
      <c r="F127" s="252"/>
      <c r="G127" s="252"/>
      <c r="H127" s="252"/>
      <c r="I127" s="252"/>
      <c r="J127" s="252"/>
      <c r="K127" s="252"/>
      <c r="L127" s="252"/>
      <c r="M127" s="252"/>
      <c r="N127" s="301">
        <v>19</v>
      </c>
      <c r="O127" s="301">
        <f t="shared" si="15"/>
        <v>23.556356325406519</v>
      </c>
      <c r="P127" s="301">
        <f t="shared" si="27"/>
        <v>16.747746168343735</v>
      </c>
      <c r="Q127" s="301">
        <f t="shared" si="16"/>
        <v>87.131854656174411</v>
      </c>
      <c r="R127" s="303">
        <f t="shared" si="25"/>
        <v>110.68821098158094</v>
      </c>
      <c r="S127" s="303">
        <f t="shared" si="26"/>
        <v>103.87960082451815</v>
      </c>
      <c r="T127" s="252"/>
      <c r="U127" s="252"/>
      <c r="V127" s="252"/>
      <c r="W127" s="252"/>
      <c r="X127" s="252"/>
      <c r="Y127" s="252"/>
      <c r="Z127" s="252"/>
      <c r="AA127" s="252"/>
      <c r="AB127" s="252"/>
      <c r="AC127" s="252"/>
      <c r="AD127" s="252"/>
      <c r="AE127" s="252"/>
      <c r="AF127" s="229"/>
      <c r="AL127" s="36">
        <f>RSEE_razredi!$E$7</f>
        <v>74.283000000000001</v>
      </c>
      <c r="AM127" s="36">
        <f>RSEE_razredi!$K$11</f>
        <v>193.75</v>
      </c>
      <c r="AN127" s="36">
        <f>RSEE_razredi!$I$9</f>
        <v>68.2</v>
      </c>
    </row>
    <row r="128" spans="1:40" hidden="1" x14ac:dyDescent="0.25">
      <c r="A128" s="252"/>
      <c r="B128" s="252"/>
      <c r="C128" s="252"/>
      <c r="D128" s="252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>
        <v>20</v>
      </c>
      <c r="O128" s="301">
        <f t="shared" si="15"/>
        <v>23.350643400585412</v>
      </c>
      <c r="P128" s="301">
        <f t="shared" si="27"/>
        <v>16.598937028428942</v>
      </c>
      <c r="Q128" s="301">
        <f t="shared" si="16"/>
        <v>87.029121830355635</v>
      </c>
      <c r="R128" s="303">
        <f t="shared" si="25"/>
        <v>110.37976523094105</v>
      </c>
      <c r="S128" s="303">
        <f t="shared" si="26"/>
        <v>103.62805885878458</v>
      </c>
      <c r="T128" s="252"/>
      <c r="U128" s="252"/>
      <c r="V128" s="252"/>
      <c r="W128" s="252"/>
      <c r="X128" s="252"/>
      <c r="Y128" s="252"/>
      <c r="Z128" s="252"/>
      <c r="AA128" s="252"/>
      <c r="AB128" s="252"/>
      <c r="AC128" s="252"/>
      <c r="AD128" s="252"/>
      <c r="AE128" s="252"/>
      <c r="AF128" s="229"/>
      <c r="AL128" s="36">
        <f>RSEE_razredi!$E$7</f>
        <v>74.283000000000001</v>
      </c>
      <c r="AM128" s="36">
        <f>RSEE_razredi!$K$11</f>
        <v>193.75</v>
      </c>
      <c r="AN128" s="36">
        <f>RSEE_razredi!$I$9</f>
        <v>68.2</v>
      </c>
    </row>
    <row r="129" spans="1:32" hidden="1" x14ac:dyDescent="0.25">
      <c r="A129" s="252"/>
      <c r="B129" s="252"/>
      <c r="C129" s="252"/>
      <c r="D129" s="252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  <c r="R129" s="252"/>
      <c r="S129" s="252"/>
      <c r="T129" s="252"/>
      <c r="U129" s="252"/>
      <c r="V129" s="252"/>
      <c r="W129" s="252"/>
      <c r="X129" s="252"/>
      <c r="Y129" s="252"/>
      <c r="Z129" s="252"/>
      <c r="AA129" s="252"/>
      <c r="AB129" s="252"/>
      <c r="AC129" s="252"/>
      <c r="AD129" s="252"/>
      <c r="AE129" s="252"/>
      <c r="AF129" s="229"/>
    </row>
    <row r="130" spans="1:32" hidden="1" x14ac:dyDescent="0.25">
      <c r="A130" s="252"/>
      <c r="B130" s="252"/>
      <c r="C130" s="252"/>
      <c r="D130" s="252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  <c r="R130" s="252"/>
      <c r="S130" s="252"/>
      <c r="T130" s="252"/>
      <c r="U130" s="252"/>
      <c r="V130" s="252"/>
      <c r="W130" s="252"/>
      <c r="X130" s="252"/>
      <c r="Y130" s="252"/>
      <c r="Z130" s="252"/>
      <c r="AA130" s="252"/>
      <c r="AB130" s="252"/>
      <c r="AC130" s="252"/>
      <c r="AD130" s="252"/>
      <c r="AE130" s="252"/>
      <c r="AF130" s="229"/>
    </row>
    <row r="131" spans="1:32" hidden="1" x14ac:dyDescent="0.25">
      <c r="A131" s="252"/>
      <c r="B131" s="252"/>
      <c r="C131" s="252"/>
      <c r="D131" s="252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  <c r="R131" s="252"/>
      <c r="S131" s="252"/>
      <c r="T131" s="252"/>
      <c r="U131" s="252"/>
      <c r="V131" s="252"/>
      <c r="W131" s="252"/>
      <c r="X131" s="252"/>
      <c r="Y131" s="252"/>
      <c r="Z131" s="252"/>
      <c r="AA131" s="252"/>
      <c r="AB131" s="252"/>
      <c r="AC131" s="252"/>
      <c r="AD131" s="252"/>
      <c r="AE131" s="252"/>
      <c r="AF131" s="229"/>
    </row>
    <row r="132" spans="1:32" hidden="1" x14ac:dyDescent="0.25">
      <c r="A132" s="252"/>
      <c r="B132" s="252"/>
      <c r="C132" s="252"/>
      <c r="D132" s="252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  <c r="R132" s="252"/>
      <c r="S132" s="252"/>
      <c r="T132" s="252"/>
      <c r="U132" s="252"/>
      <c r="V132" s="252"/>
      <c r="W132" s="252"/>
      <c r="X132" s="252"/>
      <c r="Y132" s="252"/>
      <c r="Z132" s="252"/>
      <c r="AA132" s="252"/>
      <c r="AB132" s="252"/>
      <c r="AC132" s="252"/>
      <c r="AD132" s="252"/>
      <c r="AE132" s="252"/>
      <c r="AF132" s="229"/>
    </row>
    <row r="133" spans="1:32" hidden="1" x14ac:dyDescent="0.25">
      <c r="A133" s="252"/>
      <c r="B133" s="252"/>
      <c r="C133" s="252"/>
      <c r="D133" s="252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  <c r="R133" s="252"/>
      <c r="S133" s="252"/>
      <c r="T133" s="252"/>
      <c r="U133" s="252"/>
      <c r="V133" s="252"/>
      <c r="W133" s="252"/>
      <c r="X133" s="252"/>
      <c r="Y133" s="252"/>
      <c r="Z133" s="252"/>
      <c r="AA133" s="252"/>
      <c r="AB133" s="252"/>
      <c r="AC133" s="252"/>
      <c r="AD133" s="252"/>
      <c r="AE133" s="252"/>
      <c r="AF133" s="229"/>
    </row>
    <row r="134" spans="1:32" hidden="1" x14ac:dyDescent="0.25">
      <c r="A134" s="252"/>
      <c r="B134" s="252"/>
      <c r="C134" s="252"/>
      <c r="D134" s="252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  <c r="R134" s="252"/>
      <c r="S134" s="252"/>
      <c r="T134" s="252"/>
      <c r="U134" s="252"/>
      <c r="V134" s="252"/>
      <c r="W134" s="252"/>
      <c r="X134" s="252"/>
      <c r="Y134" s="252"/>
      <c r="Z134" s="252"/>
      <c r="AA134" s="252"/>
      <c r="AB134" s="252"/>
      <c r="AC134" s="252"/>
      <c r="AD134" s="252"/>
      <c r="AE134" s="252"/>
      <c r="AF134" s="229"/>
    </row>
    <row r="135" spans="1:32" hidden="1" x14ac:dyDescent="0.25">
      <c r="A135" s="252"/>
      <c r="B135" s="252"/>
      <c r="C135" s="252"/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  <c r="U135" s="252"/>
      <c r="V135" s="252"/>
      <c r="W135" s="252"/>
      <c r="X135" s="252"/>
      <c r="Y135" s="252"/>
      <c r="Z135" s="252"/>
      <c r="AA135" s="252"/>
      <c r="AB135" s="252"/>
      <c r="AC135" s="252"/>
      <c r="AD135" s="252"/>
      <c r="AE135" s="252"/>
      <c r="AF135" s="229"/>
    </row>
    <row r="136" spans="1:32" hidden="1" x14ac:dyDescent="0.25">
      <c r="A136" s="252"/>
      <c r="B136" s="252"/>
      <c r="C136" s="252"/>
      <c r="D136" s="252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/>
      <c r="X136" s="252"/>
      <c r="Y136" s="252"/>
      <c r="Z136" s="252"/>
      <c r="AA136" s="252"/>
      <c r="AB136" s="252"/>
      <c r="AC136" s="252"/>
      <c r="AD136" s="252"/>
      <c r="AE136" s="252"/>
      <c r="AF136" s="229"/>
    </row>
    <row r="137" spans="1:32" hidden="1" x14ac:dyDescent="0.25">
      <c r="A137" s="252"/>
      <c r="B137" s="252"/>
      <c r="C137" s="252"/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252"/>
      <c r="U137" s="252"/>
      <c r="V137" s="252"/>
      <c r="W137" s="252"/>
      <c r="X137" s="252"/>
      <c r="Y137" s="252"/>
      <c r="Z137" s="252"/>
      <c r="AA137" s="252"/>
      <c r="AB137" s="252"/>
      <c r="AC137" s="252"/>
      <c r="AD137" s="252"/>
      <c r="AE137" s="252"/>
      <c r="AF137" s="229"/>
    </row>
    <row r="138" spans="1:32" hidden="1" x14ac:dyDescent="0.25">
      <c r="A138" s="252"/>
      <c r="B138" s="252"/>
      <c r="C138" s="252"/>
      <c r="D138" s="252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252"/>
      <c r="X138" s="252"/>
      <c r="Y138" s="252"/>
      <c r="Z138" s="252"/>
      <c r="AA138" s="252"/>
      <c r="AB138" s="252"/>
      <c r="AC138" s="252"/>
      <c r="AD138" s="252"/>
      <c r="AE138" s="252"/>
      <c r="AF138" s="229"/>
    </row>
    <row r="139" spans="1:32" hidden="1" x14ac:dyDescent="0.25">
      <c r="A139" s="252"/>
      <c r="B139" s="252"/>
      <c r="C139" s="252"/>
      <c r="D139" s="252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2"/>
      <c r="S139" s="252"/>
      <c r="T139" s="252"/>
      <c r="U139" s="252"/>
      <c r="V139" s="252"/>
      <c r="W139" s="252"/>
      <c r="X139" s="252"/>
      <c r="Y139" s="252"/>
      <c r="Z139" s="252"/>
      <c r="AA139" s="252"/>
      <c r="AB139" s="252"/>
      <c r="AC139" s="252"/>
      <c r="AD139" s="252"/>
      <c r="AE139" s="252"/>
      <c r="AF139" s="229"/>
    </row>
    <row r="140" spans="1:32" hidden="1" x14ac:dyDescent="0.25">
      <c r="A140" s="252"/>
      <c r="B140" s="252"/>
      <c r="C140" s="252"/>
      <c r="D140" s="252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/>
      <c r="X140" s="252"/>
      <c r="Y140" s="252"/>
      <c r="Z140" s="252"/>
      <c r="AA140" s="252"/>
      <c r="AB140" s="252"/>
      <c r="AC140" s="252"/>
      <c r="AD140" s="252"/>
      <c r="AE140" s="252"/>
      <c r="AF140" s="229"/>
    </row>
    <row r="141" spans="1:32" hidden="1" x14ac:dyDescent="0.25">
      <c r="A141" s="252"/>
      <c r="B141" s="252"/>
      <c r="C141" s="252"/>
      <c r="D141" s="252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  <c r="S141" s="252"/>
      <c r="T141" s="252"/>
      <c r="U141" s="252"/>
      <c r="V141" s="252"/>
      <c r="W141" s="252"/>
      <c r="X141" s="252"/>
      <c r="Y141" s="252"/>
      <c r="Z141" s="252"/>
      <c r="AA141" s="252"/>
      <c r="AB141" s="252"/>
      <c r="AC141" s="252"/>
      <c r="AD141" s="252"/>
      <c r="AE141" s="252"/>
      <c r="AF141" s="229"/>
    </row>
    <row r="142" spans="1:32" hidden="1" x14ac:dyDescent="0.25">
      <c r="A142" s="252"/>
      <c r="B142" s="252"/>
      <c r="C142" s="252"/>
      <c r="D142" s="252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  <c r="S142" s="252"/>
      <c r="T142" s="252"/>
      <c r="U142" s="252"/>
      <c r="V142" s="252"/>
      <c r="W142" s="252"/>
      <c r="X142" s="252"/>
      <c r="Y142" s="252"/>
      <c r="Z142" s="252"/>
      <c r="AA142" s="252"/>
      <c r="AB142" s="252"/>
      <c r="AC142" s="252"/>
      <c r="AD142" s="252"/>
      <c r="AE142" s="252"/>
      <c r="AF142" s="229"/>
    </row>
    <row r="143" spans="1:32" hidden="1" x14ac:dyDescent="0.25">
      <c r="A143" s="252"/>
      <c r="B143" s="252"/>
      <c r="C143" s="252"/>
      <c r="D143" s="252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  <c r="S143" s="252"/>
      <c r="T143" s="252"/>
      <c r="U143" s="252"/>
      <c r="V143" s="252"/>
      <c r="W143" s="252"/>
      <c r="X143" s="252"/>
      <c r="Y143" s="252"/>
      <c r="Z143" s="252"/>
      <c r="AA143" s="252"/>
      <c r="AB143" s="252"/>
      <c r="AC143" s="252"/>
      <c r="AD143" s="252"/>
      <c r="AE143" s="252"/>
      <c r="AF143" s="229"/>
    </row>
    <row r="144" spans="1:32" hidden="1" x14ac:dyDescent="0.25">
      <c r="A144" s="252"/>
      <c r="B144" s="252"/>
      <c r="C144" s="252"/>
      <c r="D144" s="252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252"/>
      <c r="Y144" s="252"/>
      <c r="Z144" s="252"/>
      <c r="AA144" s="252"/>
      <c r="AB144" s="252"/>
      <c r="AC144" s="252"/>
      <c r="AD144" s="252"/>
      <c r="AE144" s="252"/>
      <c r="AF144" s="229"/>
    </row>
    <row r="145" spans="1:32" hidden="1" x14ac:dyDescent="0.25">
      <c r="A145" s="252"/>
      <c r="B145" s="252"/>
      <c r="C145" s="252"/>
      <c r="D145" s="252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252"/>
      <c r="W145" s="252"/>
      <c r="X145" s="252"/>
      <c r="Y145" s="252"/>
      <c r="Z145" s="252"/>
      <c r="AA145" s="252"/>
      <c r="AB145" s="252"/>
      <c r="AC145" s="252"/>
      <c r="AD145" s="252"/>
      <c r="AE145" s="252"/>
      <c r="AF145" s="229"/>
    </row>
    <row r="146" spans="1:32" hidden="1" x14ac:dyDescent="0.25">
      <c r="A146" s="252"/>
      <c r="B146" s="252"/>
      <c r="C146" s="252"/>
      <c r="D146" s="252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2"/>
      <c r="U146" s="252"/>
      <c r="V146" s="252"/>
      <c r="W146" s="252"/>
      <c r="X146" s="252"/>
      <c r="Y146" s="252"/>
      <c r="Z146" s="252"/>
      <c r="AA146" s="252"/>
      <c r="AB146" s="252"/>
      <c r="AC146" s="252"/>
      <c r="AD146" s="252"/>
      <c r="AE146" s="252"/>
      <c r="AF146" s="229"/>
    </row>
    <row r="147" spans="1:32" hidden="1" x14ac:dyDescent="0.25">
      <c r="A147" s="252"/>
      <c r="B147" s="252"/>
      <c r="C147" s="252"/>
      <c r="D147" s="252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  <c r="R147" s="252"/>
      <c r="S147" s="252"/>
      <c r="T147" s="252"/>
      <c r="U147" s="252"/>
      <c r="V147" s="252"/>
      <c r="W147" s="252"/>
      <c r="X147" s="252"/>
      <c r="Y147" s="252"/>
      <c r="Z147" s="252"/>
      <c r="AA147" s="252"/>
      <c r="AB147" s="252"/>
      <c r="AC147" s="252"/>
      <c r="AD147" s="252"/>
      <c r="AE147" s="252"/>
      <c r="AF147" s="229"/>
    </row>
    <row r="148" spans="1:32" hidden="1" x14ac:dyDescent="0.25">
      <c r="A148" s="252"/>
      <c r="B148" s="252"/>
      <c r="C148" s="252"/>
      <c r="D148" s="252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  <c r="Y148" s="252"/>
      <c r="Z148" s="252"/>
      <c r="AA148" s="252"/>
      <c r="AB148" s="252"/>
      <c r="AC148" s="252"/>
      <c r="AD148" s="252"/>
      <c r="AE148" s="252"/>
      <c r="AF148" s="229"/>
    </row>
    <row r="149" spans="1:32" hidden="1" x14ac:dyDescent="0.25">
      <c r="A149" s="252"/>
      <c r="B149" s="252"/>
      <c r="C149" s="252"/>
      <c r="D149" s="252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  <c r="R149" s="252"/>
      <c r="S149" s="252"/>
      <c r="T149" s="252"/>
      <c r="U149" s="252"/>
      <c r="V149" s="252"/>
      <c r="W149" s="252"/>
      <c r="X149" s="252"/>
      <c r="Y149" s="252"/>
      <c r="Z149" s="252"/>
      <c r="AA149" s="252"/>
      <c r="AB149" s="252"/>
      <c r="AC149" s="252"/>
      <c r="AD149" s="252"/>
      <c r="AE149" s="252"/>
      <c r="AF149" s="229"/>
    </row>
    <row r="150" spans="1:32" hidden="1" x14ac:dyDescent="0.25">
      <c r="A150" s="252"/>
      <c r="B150" s="252"/>
      <c r="C150" s="252"/>
      <c r="D150" s="252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  <c r="R150" s="252"/>
      <c r="S150" s="252"/>
      <c r="T150" s="252"/>
      <c r="U150" s="252"/>
      <c r="V150" s="252"/>
      <c r="W150" s="252"/>
      <c r="X150" s="252"/>
      <c r="Y150" s="252"/>
      <c r="Z150" s="252"/>
      <c r="AA150" s="252"/>
      <c r="AB150" s="252"/>
      <c r="AC150" s="252"/>
      <c r="AD150" s="252"/>
      <c r="AE150" s="252"/>
      <c r="AF150" s="229"/>
    </row>
    <row r="151" spans="1:32" ht="12" hidden="1" customHeight="1" x14ac:dyDescent="0.25">
      <c r="A151" s="229"/>
      <c r="B151" s="229"/>
      <c r="C151" s="229"/>
      <c r="D151" s="229"/>
      <c r="E151" s="229"/>
      <c r="F151" s="229"/>
      <c r="G151" s="229"/>
      <c r="H151" s="229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</row>
    <row r="152" spans="1:32" hidden="1" x14ac:dyDescent="0.25">
      <c r="A152" s="229"/>
      <c r="B152" s="229"/>
      <c r="C152" s="229"/>
      <c r="D152" s="229"/>
      <c r="E152" s="229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</row>
    <row r="153" spans="1:32" x14ac:dyDescent="0.25">
      <c r="A153" s="229"/>
      <c r="B153" s="229"/>
      <c r="C153" s="229"/>
      <c r="D153" s="229"/>
      <c r="E153" s="229"/>
      <c r="F153" s="229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</row>
    <row r="154" spans="1:32" ht="40.5" customHeight="1" x14ac:dyDescent="0.25">
      <c r="A154" s="229"/>
      <c r="B154" s="229"/>
      <c r="C154" s="229"/>
      <c r="D154" s="229"/>
      <c r="E154" s="229"/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</row>
    <row r="155" spans="1:32" x14ac:dyDescent="0.25">
      <c r="A155" s="229"/>
      <c r="B155" s="229"/>
      <c r="C155" s="229"/>
      <c r="D155" s="229"/>
      <c r="E155" s="229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</row>
    <row r="156" spans="1:32" x14ac:dyDescent="0.25">
      <c r="A156" s="229"/>
      <c r="B156" s="229"/>
      <c r="C156" s="229"/>
      <c r="D156" s="229"/>
      <c r="E156" s="229"/>
      <c r="F156" s="229"/>
      <c r="G156" s="229"/>
      <c r="H156" s="229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</row>
    <row r="157" spans="1:32" x14ac:dyDescent="0.25">
      <c r="A157" s="229"/>
      <c r="B157" s="229"/>
      <c r="C157" s="229"/>
      <c r="D157" s="229"/>
      <c r="E157" s="229"/>
      <c r="F157" s="229"/>
      <c r="G157" s="229"/>
      <c r="H157" s="229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</row>
    <row r="158" spans="1:32" x14ac:dyDescent="0.25">
      <c r="A158" s="229"/>
      <c r="B158" s="229"/>
      <c r="C158" s="229"/>
      <c r="D158" s="229"/>
      <c r="E158" s="229"/>
      <c r="F158" s="229"/>
      <c r="G158" s="229"/>
      <c r="H158" s="229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</row>
    <row r="159" spans="1:32" x14ac:dyDescent="0.25">
      <c r="A159" s="229"/>
      <c r="B159" s="229"/>
      <c r="C159" s="229"/>
      <c r="D159" s="229"/>
      <c r="E159" s="229"/>
      <c r="F159" s="229"/>
      <c r="G159" s="229"/>
      <c r="H159" s="229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</row>
    <row r="160" spans="1:32" x14ac:dyDescent="0.25">
      <c r="A160" s="229"/>
      <c r="B160" s="229"/>
      <c r="C160" s="229"/>
      <c r="D160" s="229"/>
      <c r="E160" s="229"/>
      <c r="F160" s="229"/>
      <c r="G160" s="229"/>
      <c r="H160" s="229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</row>
    <row r="161" spans="1:32" x14ac:dyDescent="0.25">
      <c r="A161" s="229"/>
      <c r="B161" s="229"/>
      <c r="C161" s="229"/>
      <c r="D161" s="229"/>
      <c r="E161" s="229"/>
      <c r="F161" s="229"/>
      <c r="G161" s="229"/>
      <c r="H161" s="229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</row>
    <row r="162" spans="1:32" x14ac:dyDescent="0.25">
      <c r="A162" s="229"/>
      <c r="B162" s="229"/>
      <c r="C162" s="229"/>
      <c r="D162" s="229"/>
      <c r="E162" s="229"/>
      <c r="F162" s="229"/>
      <c r="G162" s="229"/>
      <c r="H162" s="229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</row>
    <row r="163" spans="1:32" x14ac:dyDescent="0.25">
      <c r="A163" s="229"/>
      <c r="B163" s="229"/>
      <c r="C163" s="229"/>
      <c r="D163" s="229"/>
      <c r="E163" s="229"/>
      <c r="F163" s="229"/>
      <c r="G163" s="229"/>
      <c r="H163" s="229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</row>
    <row r="164" spans="1:32" x14ac:dyDescent="0.25">
      <c r="A164" s="229"/>
      <c r="B164" s="229"/>
      <c r="C164" s="229"/>
      <c r="D164" s="229"/>
      <c r="E164" s="229"/>
      <c r="F164" s="229"/>
      <c r="G164" s="229"/>
      <c r="H164" s="229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</row>
    <row r="165" spans="1:32" x14ac:dyDescent="0.25">
      <c r="A165" s="229"/>
      <c r="B165" s="229"/>
      <c r="C165" s="229"/>
      <c r="D165" s="229"/>
      <c r="E165" s="229"/>
      <c r="F165" s="229"/>
      <c r="G165" s="229"/>
      <c r="H165" s="229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</row>
    <row r="166" spans="1:32" x14ac:dyDescent="0.25">
      <c r="A166" s="229"/>
      <c r="B166" s="229"/>
      <c r="C166" s="229"/>
      <c r="D166" s="229"/>
      <c r="E166" s="229"/>
      <c r="F166" s="229"/>
      <c r="G166" s="229"/>
      <c r="H166" s="229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</row>
    <row r="167" spans="1:32" x14ac:dyDescent="0.25">
      <c r="A167" s="229"/>
      <c r="B167" s="229"/>
      <c r="C167" s="229"/>
      <c r="D167" s="229"/>
      <c r="E167" s="229"/>
      <c r="F167" s="229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</row>
    <row r="168" spans="1:32" x14ac:dyDescent="0.25">
      <c r="A168" s="229"/>
      <c r="B168" s="229"/>
      <c r="C168" s="229"/>
      <c r="D168" s="229"/>
      <c r="E168" s="229"/>
      <c r="F168" s="229"/>
      <c r="G168" s="229"/>
      <c r="H168" s="229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</row>
    <row r="169" spans="1:32" x14ac:dyDescent="0.25">
      <c r="A169" s="229"/>
      <c r="B169" s="229"/>
      <c r="C169" s="229"/>
      <c r="D169" s="229"/>
      <c r="E169" s="229"/>
      <c r="F169" s="229"/>
      <c r="G169" s="229"/>
      <c r="H169" s="229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</row>
  </sheetData>
  <sheetProtection algorithmName="SHA-512" hashValue="sWsyycl5JI1hq9NMDyABLBYgkuiCWBGfZj+BHqarDe6yLfD1o1rXXE0pnCPAxDaiEFwOZg56kigndeoJq02LFQ==" saltValue="15TD6fr7mF1RojteT+jBCA==" spinCount="100000" sheet="1" objects="1" scenarios="1" selectLockedCells="1"/>
  <mergeCells count="1">
    <mergeCell ref="D13:V13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C4DDA-5378-48A9-B547-5695B5B009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K8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8" sqref="E8:E10"/>
    </sheetView>
  </sheetViews>
  <sheetFormatPr defaultColWidth="9.140625" defaultRowHeight="15" x14ac:dyDescent="0.25"/>
  <cols>
    <col min="1" max="1" width="49.140625" style="40" customWidth="1"/>
    <col min="2" max="2" width="10.42578125" style="40" customWidth="1"/>
    <col min="3" max="3" width="13.42578125" style="40" customWidth="1"/>
    <col min="4" max="4" width="12.140625" style="40" customWidth="1"/>
    <col min="5" max="5" width="10.140625" style="40" customWidth="1"/>
    <col min="6" max="6" width="11.140625" style="40" customWidth="1"/>
    <col min="7" max="7" width="9.140625" style="40"/>
    <col min="8" max="8" width="10" style="40" customWidth="1"/>
    <col min="9" max="12" width="7.5703125" style="40" customWidth="1"/>
    <col min="13" max="13" width="11.42578125" style="40" customWidth="1"/>
    <col min="14" max="14" width="10.7109375" style="40" customWidth="1"/>
    <col min="15" max="16" width="10.140625" style="40" customWidth="1"/>
    <col min="17" max="17" width="10.5703125" style="40" customWidth="1"/>
    <col min="19" max="25" width="7.5703125" customWidth="1"/>
    <col min="64" max="16384" width="9.140625" style="40"/>
  </cols>
  <sheetData>
    <row r="1" spans="1:63" ht="23.25" x14ac:dyDescent="0.35">
      <c r="A1" s="39" t="s">
        <v>128</v>
      </c>
      <c r="C1" s="41" t="s">
        <v>44</v>
      </c>
      <c r="D1" s="42">
        <v>2016</v>
      </c>
      <c r="O1" s="43" t="s">
        <v>42</v>
      </c>
      <c r="P1" s="44">
        <v>36.89</v>
      </c>
      <c r="Q1" s="45" t="s">
        <v>33</v>
      </c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</row>
    <row r="2" spans="1:63" x14ac:dyDescent="0.25">
      <c r="C2"/>
      <c r="D2"/>
      <c r="E2"/>
      <c r="F2"/>
      <c r="G2"/>
      <c r="H2"/>
      <c r="M2" s="33"/>
      <c r="N2" s="33"/>
      <c r="O2" s="46" t="s">
        <v>45</v>
      </c>
      <c r="P2" s="47">
        <v>0.19139999999999999</v>
      </c>
      <c r="Q2" s="48" t="s">
        <v>104</v>
      </c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</row>
    <row r="3" spans="1:63" ht="15.75" thickBot="1" x14ac:dyDescent="0.3"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</row>
    <row r="4" spans="1:63" ht="51.75" thickBot="1" x14ac:dyDescent="0.3">
      <c r="A4" s="49"/>
      <c r="B4" s="50" t="s">
        <v>46</v>
      </c>
      <c r="C4" s="170" t="s">
        <v>110</v>
      </c>
      <c r="D4" s="170" t="s">
        <v>111</v>
      </c>
      <c r="E4" s="89" t="s">
        <v>112</v>
      </c>
      <c r="F4" s="90" t="s">
        <v>113</v>
      </c>
      <c r="G4" s="91" t="s">
        <v>114</v>
      </c>
      <c r="H4" s="92" t="s">
        <v>105</v>
      </c>
      <c r="I4" s="93" t="s">
        <v>108</v>
      </c>
      <c r="J4" s="171" t="s">
        <v>106</v>
      </c>
      <c r="K4" s="172" t="s">
        <v>107</v>
      </c>
      <c r="L4" s="95" t="s">
        <v>47</v>
      </c>
      <c r="M4" s="94" t="s">
        <v>48</v>
      </c>
      <c r="N4" s="98" t="s">
        <v>109</v>
      </c>
      <c r="O4" s="169" t="s">
        <v>49</v>
      </c>
      <c r="P4" s="96" t="s">
        <v>50</v>
      </c>
      <c r="Q4" s="97" t="s">
        <v>51</v>
      </c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</row>
    <row r="5" spans="1:63" x14ac:dyDescent="0.25">
      <c r="A5" s="51" t="s">
        <v>7</v>
      </c>
      <c r="B5" s="52" t="s">
        <v>52</v>
      </c>
      <c r="C5" s="99">
        <v>112.02</v>
      </c>
      <c r="D5" s="100"/>
      <c r="E5" s="101">
        <v>112.02</v>
      </c>
      <c r="F5" s="102">
        <v>112.02</v>
      </c>
      <c r="G5" s="103">
        <v>75.13</v>
      </c>
      <c r="H5" s="53">
        <v>4000</v>
      </c>
      <c r="I5" s="104">
        <v>0.05</v>
      </c>
      <c r="J5" s="105"/>
      <c r="K5" s="106"/>
      <c r="L5" s="107"/>
      <c r="M5" s="108">
        <v>3100</v>
      </c>
      <c r="N5" s="70">
        <v>8.9999999999999993E-3</v>
      </c>
      <c r="O5" s="70">
        <v>1.4999999999999999E-2</v>
      </c>
      <c r="P5" s="70">
        <v>4.5161290322580649E-3</v>
      </c>
      <c r="Q5" s="109">
        <v>0.03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</row>
    <row r="6" spans="1:63" x14ac:dyDescent="0.25">
      <c r="A6" s="54"/>
      <c r="B6" s="55" t="s">
        <v>53</v>
      </c>
      <c r="C6" s="99">
        <v>88.44</v>
      </c>
      <c r="D6" s="110"/>
      <c r="E6" s="111">
        <v>88.44</v>
      </c>
      <c r="F6" s="112">
        <v>88.44</v>
      </c>
      <c r="G6" s="103">
        <v>51.55</v>
      </c>
      <c r="H6" s="53">
        <v>4000</v>
      </c>
      <c r="I6" s="104">
        <v>0.5</v>
      </c>
      <c r="J6" s="105"/>
      <c r="K6" s="106"/>
      <c r="L6" s="107"/>
      <c r="M6" s="108">
        <v>2250</v>
      </c>
      <c r="N6" s="70">
        <v>1.4999999999999999E-2</v>
      </c>
      <c r="O6" s="70">
        <v>1.7000000000000001E-2</v>
      </c>
      <c r="P6" s="70">
        <v>5.1555555555555556E-3</v>
      </c>
      <c r="Q6" s="113">
        <v>0.4</v>
      </c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</row>
    <row r="7" spans="1:63" x14ac:dyDescent="0.25">
      <c r="A7" s="54"/>
      <c r="B7" s="55" t="s">
        <v>54</v>
      </c>
      <c r="C7" s="99">
        <v>78.19</v>
      </c>
      <c r="D7" s="110"/>
      <c r="E7" s="111">
        <v>78.19</v>
      </c>
      <c r="F7" s="112">
        <v>78.19</v>
      </c>
      <c r="G7" s="103">
        <v>41.3</v>
      </c>
      <c r="H7" s="53">
        <v>4500</v>
      </c>
      <c r="I7" s="104">
        <v>2</v>
      </c>
      <c r="J7" s="105"/>
      <c r="K7" s="106"/>
      <c r="L7" s="107"/>
      <c r="M7" s="108">
        <v>2200</v>
      </c>
      <c r="N7" s="70">
        <v>1.4999999999999999E-2</v>
      </c>
      <c r="O7" s="70">
        <v>1.7999999999999999E-2</v>
      </c>
      <c r="P7" s="70">
        <v>5.5227272727272729E-3</v>
      </c>
      <c r="Q7" s="113">
        <v>1.8</v>
      </c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</row>
    <row r="8" spans="1:63" x14ac:dyDescent="0.25">
      <c r="A8" s="56" t="s">
        <v>8</v>
      </c>
      <c r="B8" s="55" t="s">
        <v>55</v>
      </c>
      <c r="C8" s="99">
        <v>122.54</v>
      </c>
      <c r="D8" s="110"/>
      <c r="E8" s="111">
        <v>122.54</v>
      </c>
      <c r="F8" s="112">
        <v>122.54</v>
      </c>
      <c r="G8" s="103">
        <v>85.65</v>
      </c>
      <c r="H8" s="53">
        <v>2100</v>
      </c>
      <c r="I8" s="104">
        <v>0.03</v>
      </c>
      <c r="J8" s="105"/>
      <c r="K8" s="106"/>
      <c r="L8" s="107"/>
      <c r="M8" s="108">
        <v>1800</v>
      </c>
      <c r="N8" s="70">
        <v>8.9999999999999993E-3</v>
      </c>
      <c r="O8" s="70">
        <v>1.2999999999999999E-2</v>
      </c>
      <c r="P8" s="70">
        <v>7.0000000000000001E-3</v>
      </c>
      <c r="Q8" s="113">
        <v>6.0000000000000001E-3</v>
      </c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</row>
    <row r="9" spans="1:63" x14ac:dyDescent="0.25">
      <c r="A9" s="54"/>
      <c r="B9" s="55" t="s">
        <v>56</v>
      </c>
      <c r="C9" s="99">
        <v>102.51</v>
      </c>
      <c r="D9" s="110"/>
      <c r="E9" s="111">
        <v>102.51</v>
      </c>
      <c r="F9" s="112">
        <v>102.51</v>
      </c>
      <c r="G9" s="103">
        <v>65.62</v>
      </c>
      <c r="H9" s="53">
        <v>2100</v>
      </c>
      <c r="I9" s="104">
        <v>0.1</v>
      </c>
      <c r="J9" s="105"/>
      <c r="K9" s="106"/>
      <c r="L9" s="107"/>
      <c r="M9" s="108">
        <v>1500</v>
      </c>
      <c r="N9" s="70">
        <v>8.9999999999999993E-3</v>
      </c>
      <c r="O9" s="70">
        <v>1.2999999999999999E-2</v>
      </c>
      <c r="P9" s="70">
        <v>7.0000000000000001E-3</v>
      </c>
      <c r="Q9" s="113">
        <v>2.0000000000000004E-2</v>
      </c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</row>
    <row r="10" spans="1:63" x14ac:dyDescent="0.25">
      <c r="A10" s="54"/>
      <c r="B10" s="55" t="s">
        <v>57</v>
      </c>
      <c r="C10" s="99">
        <v>88.45</v>
      </c>
      <c r="D10" s="110"/>
      <c r="E10" s="111">
        <v>88.45</v>
      </c>
      <c r="F10" s="112">
        <v>88.45</v>
      </c>
      <c r="G10" s="103">
        <v>51.56</v>
      </c>
      <c r="H10" s="53">
        <v>1800</v>
      </c>
      <c r="I10" s="104">
        <v>2.2999999999999998</v>
      </c>
      <c r="J10" s="105"/>
      <c r="K10" s="106"/>
      <c r="L10" s="107"/>
      <c r="M10" s="108">
        <v>1100</v>
      </c>
      <c r="N10" s="70">
        <v>8.9999999999999993E-3</v>
      </c>
      <c r="O10" s="70">
        <v>1.2999999999999999E-2</v>
      </c>
      <c r="P10" s="70">
        <v>7.0000000000000001E-3</v>
      </c>
      <c r="Q10" s="113">
        <v>0.45999999999999996</v>
      </c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</row>
    <row r="11" spans="1:63" x14ac:dyDescent="0.25">
      <c r="A11" s="56" t="s">
        <v>9</v>
      </c>
      <c r="B11" s="57" t="s">
        <v>58</v>
      </c>
      <c r="C11" s="99">
        <v>121.86</v>
      </c>
      <c r="D11" s="110"/>
      <c r="E11" s="114">
        <v>121.86</v>
      </c>
      <c r="F11" s="102">
        <v>121.86</v>
      </c>
      <c r="G11" s="103">
        <v>84.97</v>
      </c>
      <c r="H11" s="53">
        <v>1050</v>
      </c>
      <c r="I11" s="104">
        <v>1.0999999999999999E-2</v>
      </c>
      <c r="J11" s="105"/>
      <c r="K11" s="106"/>
      <c r="L11" s="107"/>
      <c r="M11" s="108">
        <v>1000</v>
      </c>
      <c r="N11" s="70">
        <v>1E-3</v>
      </c>
      <c r="O11" s="70">
        <v>4.0000000000000001E-3</v>
      </c>
      <c r="P11" s="70">
        <v>4.0000000000000002E-4</v>
      </c>
      <c r="Q11" s="113">
        <v>5.0000000000000001E-3</v>
      </c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</row>
    <row r="12" spans="1:63" x14ac:dyDescent="0.25">
      <c r="A12" s="54"/>
      <c r="B12" s="57" t="s">
        <v>59</v>
      </c>
      <c r="C12" s="99">
        <v>89.54</v>
      </c>
      <c r="D12" s="110"/>
      <c r="E12" s="114">
        <v>89.54</v>
      </c>
      <c r="F12" s="102">
        <v>89.54</v>
      </c>
      <c r="G12" s="103">
        <v>52.65</v>
      </c>
      <c r="H12" s="53">
        <v>1050</v>
      </c>
      <c r="I12" s="104">
        <v>0.5</v>
      </c>
      <c r="J12" s="105"/>
      <c r="K12" s="106"/>
      <c r="L12" s="107"/>
      <c r="M12" s="108">
        <v>755</v>
      </c>
      <c r="N12" s="70">
        <v>1E-3</v>
      </c>
      <c r="O12" s="70">
        <v>4.0000000000000001E-3</v>
      </c>
      <c r="P12" s="70">
        <v>4.0000000000000002E-4</v>
      </c>
      <c r="Q12" s="113">
        <v>0.12</v>
      </c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</row>
    <row r="13" spans="1:63" x14ac:dyDescent="0.25">
      <c r="A13" s="54"/>
      <c r="B13" s="57" t="s">
        <v>60</v>
      </c>
      <c r="C13" s="99">
        <v>72.41</v>
      </c>
      <c r="D13" s="110"/>
      <c r="E13" s="114">
        <v>72.41</v>
      </c>
      <c r="F13" s="102">
        <v>72.41</v>
      </c>
      <c r="G13" s="103">
        <v>35.520000000000003</v>
      </c>
      <c r="H13" s="53">
        <v>1050</v>
      </c>
      <c r="I13" s="104">
        <v>2</v>
      </c>
      <c r="J13" s="105"/>
      <c r="K13" s="106"/>
      <c r="L13" s="107"/>
      <c r="M13" s="108">
        <v>620</v>
      </c>
      <c r="N13" s="70">
        <v>1E-3</v>
      </c>
      <c r="O13" s="70">
        <v>4.0000000000000001E-3</v>
      </c>
      <c r="P13" s="70">
        <v>4.0000000000000002E-4</v>
      </c>
      <c r="Q13" s="113">
        <v>0.3</v>
      </c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</row>
    <row r="14" spans="1:63" x14ac:dyDescent="0.25">
      <c r="A14" s="56" t="s">
        <v>10</v>
      </c>
      <c r="B14" s="57" t="s">
        <v>61</v>
      </c>
      <c r="C14" s="99">
        <v>72.41</v>
      </c>
      <c r="D14" s="110"/>
      <c r="E14" s="111">
        <v>72.41</v>
      </c>
      <c r="F14" s="112">
        <v>72.41</v>
      </c>
      <c r="G14" s="103">
        <v>35.520000000000003</v>
      </c>
      <c r="H14" s="53">
        <v>1050</v>
      </c>
      <c r="I14" s="104">
        <v>0.05</v>
      </c>
      <c r="J14" s="105"/>
      <c r="K14" s="106"/>
      <c r="L14" s="107"/>
      <c r="M14" s="108">
        <v>620</v>
      </c>
      <c r="N14" s="70">
        <v>1E-3</v>
      </c>
      <c r="O14" s="70">
        <v>4.0000000000000001E-3</v>
      </c>
      <c r="P14" s="70">
        <v>4.0000000000000002E-4</v>
      </c>
      <c r="Q14" s="113">
        <v>0.3</v>
      </c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</row>
    <row r="15" spans="1:63" x14ac:dyDescent="0.25">
      <c r="A15" s="54"/>
      <c r="B15" s="57" t="s">
        <v>62</v>
      </c>
      <c r="C15" s="99">
        <v>72.41</v>
      </c>
      <c r="D15" s="110"/>
      <c r="E15" s="111">
        <v>72.41</v>
      </c>
      <c r="F15" s="112">
        <v>72.41</v>
      </c>
      <c r="G15" s="103">
        <v>35.520000000000003</v>
      </c>
      <c r="H15" s="53">
        <v>1050</v>
      </c>
      <c r="I15" s="104">
        <v>0.5</v>
      </c>
      <c r="J15" s="105"/>
      <c r="K15" s="106"/>
      <c r="L15" s="107"/>
      <c r="M15" s="108">
        <v>620</v>
      </c>
      <c r="N15" s="70">
        <v>1E-3</v>
      </c>
      <c r="O15" s="70">
        <v>4.0000000000000001E-3</v>
      </c>
      <c r="P15" s="70">
        <v>4.0000000000000002E-4</v>
      </c>
      <c r="Q15" s="113">
        <v>0.3</v>
      </c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</row>
    <row r="16" spans="1:63" x14ac:dyDescent="0.25">
      <c r="A16" s="54"/>
      <c r="B16" s="57" t="s">
        <v>63</v>
      </c>
      <c r="C16" s="99">
        <v>72.41</v>
      </c>
      <c r="D16" s="110"/>
      <c r="E16" s="111">
        <v>72.41</v>
      </c>
      <c r="F16" s="112">
        <v>72.41</v>
      </c>
      <c r="G16" s="103">
        <v>35.520000000000003</v>
      </c>
      <c r="H16" s="53">
        <v>1050</v>
      </c>
      <c r="I16" s="104">
        <v>2</v>
      </c>
      <c r="J16" s="105"/>
      <c r="K16" s="106"/>
      <c r="L16" s="107"/>
      <c r="M16" s="108">
        <v>620</v>
      </c>
      <c r="N16" s="70">
        <v>1E-3</v>
      </c>
      <c r="O16" s="70">
        <v>4.0000000000000001E-3</v>
      </c>
      <c r="P16" s="70">
        <v>4.0000000000000002E-4</v>
      </c>
      <c r="Q16" s="113">
        <v>0.3</v>
      </c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</row>
    <row r="17" spans="1:63" x14ac:dyDescent="0.25">
      <c r="A17" s="56" t="s">
        <v>11</v>
      </c>
      <c r="B17" s="55" t="s">
        <v>64</v>
      </c>
      <c r="C17" s="99">
        <v>154.25</v>
      </c>
      <c r="D17" s="110"/>
      <c r="E17" s="111">
        <v>154.25</v>
      </c>
      <c r="F17" s="112">
        <v>154.25</v>
      </c>
      <c r="G17" s="103">
        <v>117.36</v>
      </c>
      <c r="H17" s="53">
        <v>6000</v>
      </c>
      <c r="I17" s="104">
        <v>5</v>
      </c>
      <c r="J17" s="105"/>
      <c r="K17" s="106"/>
      <c r="L17" s="107"/>
      <c r="M17" s="108">
        <v>4600</v>
      </c>
      <c r="N17" s="70">
        <v>0.02</v>
      </c>
      <c r="O17" s="70">
        <v>1.2E-2</v>
      </c>
      <c r="P17" s="70">
        <v>7.0000000000000001E-3</v>
      </c>
      <c r="Q17" s="113">
        <v>18</v>
      </c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</row>
    <row r="18" spans="1:63" x14ac:dyDescent="0.25">
      <c r="A18" s="56"/>
      <c r="B18" s="55" t="s">
        <v>65</v>
      </c>
      <c r="C18" s="99">
        <v>154.25</v>
      </c>
      <c r="D18" s="110"/>
      <c r="E18" s="111">
        <v>154.25</v>
      </c>
      <c r="F18" s="112">
        <v>154.25</v>
      </c>
      <c r="G18" s="103">
        <v>117.36</v>
      </c>
      <c r="H18" s="53">
        <v>6000</v>
      </c>
      <c r="I18" s="104">
        <v>5</v>
      </c>
      <c r="J18" s="105"/>
      <c r="K18" s="106"/>
      <c r="L18" s="107"/>
      <c r="M18" s="108">
        <v>4600</v>
      </c>
      <c r="N18" s="70">
        <v>0.02</v>
      </c>
      <c r="O18" s="70">
        <v>1.2E-2</v>
      </c>
      <c r="P18" s="70">
        <v>7.0000000000000001E-3</v>
      </c>
      <c r="Q18" s="113">
        <v>18</v>
      </c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</row>
    <row r="19" spans="1:63" x14ac:dyDescent="0.25">
      <c r="A19" s="56"/>
      <c r="B19" s="55" t="s">
        <v>66</v>
      </c>
      <c r="C19" s="99">
        <v>154.25</v>
      </c>
      <c r="D19" s="110"/>
      <c r="E19" s="111">
        <v>154.25</v>
      </c>
      <c r="F19" s="112">
        <v>154.25</v>
      </c>
      <c r="G19" s="103">
        <v>117.36</v>
      </c>
      <c r="H19" s="53">
        <v>6000</v>
      </c>
      <c r="I19" s="104">
        <v>5</v>
      </c>
      <c r="J19" s="105"/>
      <c r="K19" s="106"/>
      <c r="L19" s="107"/>
      <c r="M19" s="108">
        <v>4600</v>
      </c>
      <c r="N19" s="70">
        <v>0.02</v>
      </c>
      <c r="O19" s="70">
        <v>1.2E-2</v>
      </c>
      <c r="P19" s="70">
        <v>7.0000000000000001E-3</v>
      </c>
      <c r="Q19" s="113">
        <v>18</v>
      </c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</row>
    <row r="20" spans="1:63" x14ac:dyDescent="0.25">
      <c r="A20" s="56" t="s">
        <v>12</v>
      </c>
      <c r="B20" s="55" t="s">
        <v>67</v>
      </c>
      <c r="C20" s="99">
        <v>104.42</v>
      </c>
      <c r="D20" s="99">
        <v>74.52</v>
      </c>
      <c r="E20" s="111">
        <v>180.72</v>
      </c>
      <c r="F20" s="112">
        <v>178.94</v>
      </c>
      <c r="G20" s="103">
        <v>143.83000000000001</v>
      </c>
      <c r="H20" s="53">
        <v>7500</v>
      </c>
      <c r="I20" s="104">
        <v>4.4999999999999998E-2</v>
      </c>
      <c r="J20" s="115">
        <v>0.22800000000000001</v>
      </c>
      <c r="K20" s="116">
        <v>0.56300000000000006</v>
      </c>
      <c r="L20" s="117">
        <v>0.66074600355239776</v>
      </c>
      <c r="M20" s="108">
        <v>4450</v>
      </c>
      <c r="N20" s="70">
        <v>0.02</v>
      </c>
      <c r="O20" s="70">
        <v>1.2E-2</v>
      </c>
      <c r="P20" s="70">
        <v>8.0000000000000002E-3</v>
      </c>
      <c r="Q20" s="113">
        <v>0.1</v>
      </c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</row>
    <row r="21" spans="1:63" x14ac:dyDescent="0.25">
      <c r="A21" s="56"/>
      <c r="B21" s="55" t="s">
        <v>68</v>
      </c>
      <c r="C21" s="99">
        <v>113.13</v>
      </c>
      <c r="D21" s="99">
        <v>67.59</v>
      </c>
      <c r="E21" s="111">
        <v>180.72</v>
      </c>
      <c r="F21" s="112">
        <v>180.72</v>
      </c>
      <c r="G21" s="103">
        <v>143.83000000000001</v>
      </c>
      <c r="H21" s="53">
        <v>7500</v>
      </c>
      <c r="I21" s="104">
        <v>0.6</v>
      </c>
      <c r="J21" s="115">
        <v>0.27500000000000002</v>
      </c>
      <c r="K21" s="116">
        <v>0.36199999999999999</v>
      </c>
      <c r="L21" s="117">
        <v>1</v>
      </c>
      <c r="M21" s="108">
        <v>5000</v>
      </c>
      <c r="N21" s="70">
        <v>0.02</v>
      </c>
      <c r="O21" s="70">
        <v>1.2E-2</v>
      </c>
      <c r="P21" s="70">
        <v>8.0000000000000002E-3</v>
      </c>
      <c r="Q21" s="113">
        <v>1</v>
      </c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</row>
    <row r="22" spans="1:63" x14ac:dyDescent="0.25">
      <c r="A22" s="56"/>
      <c r="B22" s="55" t="s">
        <v>69</v>
      </c>
      <c r="C22" s="99">
        <v>69.510000000000005</v>
      </c>
      <c r="D22" s="99">
        <v>88.74</v>
      </c>
      <c r="E22" s="114">
        <v>158.25</v>
      </c>
      <c r="F22" s="102">
        <v>158.25</v>
      </c>
      <c r="G22" s="103">
        <v>121.36</v>
      </c>
      <c r="H22" s="53">
        <v>7500</v>
      </c>
      <c r="I22" s="104">
        <v>2</v>
      </c>
      <c r="J22" s="115">
        <v>0.17</v>
      </c>
      <c r="K22" s="116">
        <v>0.53</v>
      </c>
      <c r="L22" s="117">
        <v>0.81132075471698095</v>
      </c>
      <c r="M22" s="108">
        <v>3200</v>
      </c>
      <c r="N22" s="70">
        <v>0.02</v>
      </c>
      <c r="O22" s="70">
        <v>1.2E-2</v>
      </c>
      <c r="P22" s="70">
        <v>8.0000000000000002E-3</v>
      </c>
      <c r="Q22" s="113">
        <v>3</v>
      </c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</row>
    <row r="23" spans="1:63" x14ac:dyDescent="0.25">
      <c r="A23" s="56" t="s">
        <v>70</v>
      </c>
      <c r="B23" s="55" t="s">
        <v>71</v>
      </c>
      <c r="C23" s="118"/>
      <c r="D23" s="99">
        <v>54.73</v>
      </c>
      <c r="E23" s="111">
        <v>54.73</v>
      </c>
      <c r="F23" s="118"/>
      <c r="G23" s="103">
        <v>17.84</v>
      </c>
      <c r="H23" s="58"/>
      <c r="I23" s="119"/>
      <c r="J23" s="105"/>
      <c r="K23" s="106"/>
      <c r="L23" s="107"/>
      <c r="M23" s="120"/>
      <c r="N23" s="121"/>
      <c r="O23" s="122"/>
      <c r="P23" s="87"/>
      <c r="Q23" s="123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</row>
    <row r="24" spans="1:63" x14ac:dyDescent="0.25">
      <c r="A24" s="56"/>
      <c r="B24" s="55" t="s">
        <v>72</v>
      </c>
      <c r="C24" s="118"/>
      <c r="D24" s="99">
        <v>54.73</v>
      </c>
      <c r="E24" s="111">
        <v>54.73</v>
      </c>
      <c r="F24" s="118"/>
      <c r="G24" s="103">
        <v>17.84</v>
      </c>
      <c r="H24" s="58"/>
      <c r="I24" s="119"/>
      <c r="J24" s="105"/>
      <c r="K24" s="106"/>
      <c r="L24" s="107"/>
      <c r="M24" s="120"/>
      <c r="N24" s="124"/>
      <c r="O24" s="122"/>
      <c r="P24" s="87"/>
      <c r="Q24" s="123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</row>
    <row r="25" spans="1:63" x14ac:dyDescent="0.25">
      <c r="A25" s="56"/>
      <c r="B25" s="55" t="s">
        <v>73</v>
      </c>
      <c r="C25" s="118"/>
      <c r="D25" s="99">
        <v>54.73</v>
      </c>
      <c r="E25" s="111">
        <v>54.73</v>
      </c>
      <c r="F25" s="118"/>
      <c r="G25" s="103">
        <v>17.84</v>
      </c>
      <c r="H25" s="58"/>
      <c r="I25" s="119"/>
      <c r="J25" s="105"/>
      <c r="K25" s="106"/>
      <c r="L25" s="107"/>
      <c r="M25" s="120"/>
      <c r="N25" s="124"/>
      <c r="O25" s="122"/>
      <c r="P25" s="87"/>
      <c r="Q25" s="123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</row>
    <row r="26" spans="1:63" x14ac:dyDescent="0.25">
      <c r="A26" s="56" t="s">
        <v>14</v>
      </c>
      <c r="B26" s="57" t="s">
        <v>74</v>
      </c>
      <c r="C26" s="99">
        <v>165.51</v>
      </c>
      <c r="D26" s="99">
        <v>32.35</v>
      </c>
      <c r="E26" s="111">
        <v>197.85999999999999</v>
      </c>
      <c r="F26" s="112">
        <v>197.85999999999999</v>
      </c>
      <c r="G26" s="103">
        <v>160.97</v>
      </c>
      <c r="H26" s="53">
        <v>7000</v>
      </c>
      <c r="I26" s="104">
        <v>0.05</v>
      </c>
      <c r="J26" s="115">
        <v>0.34</v>
      </c>
      <c r="K26" s="116">
        <v>0.44</v>
      </c>
      <c r="L26" s="117">
        <v>0</v>
      </c>
      <c r="M26" s="108">
        <v>6500</v>
      </c>
      <c r="N26" s="70">
        <v>0.02</v>
      </c>
      <c r="O26" s="70">
        <v>1.2E-2</v>
      </c>
      <c r="P26" s="70">
        <v>8.0000000000000002E-3</v>
      </c>
      <c r="Q26" s="113">
        <v>0.12</v>
      </c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</row>
    <row r="27" spans="1:63" x14ac:dyDescent="0.25">
      <c r="A27" s="54"/>
      <c r="B27" s="57" t="s">
        <v>75</v>
      </c>
      <c r="C27" s="99">
        <v>96.87</v>
      </c>
      <c r="D27" s="99">
        <v>14.18</v>
      </c>
      <c r="E27" s="111">
        <v>111.05000000000001</v>
      </c>
      <c r="F27" s="125">
        <v>111.05000000000001</v>
      </c>
      <c r="G27" s="103">
        <v>74.16</v>
      </c>
      <c r="H27" s="53">
        <v>7000</v>
      </c>
      <c r="I27" s="104">
        <v>1</v>
      </c>
      <c r="J27" s="115">
        <v>0.4</v>
      </c>
      <c r="K27" s="116">
        <v>0.42</v>
      </c>
      <c r="L27" s="117">
        <v>0.27119047619047615</v>
      </c>
      <c r="M27" s="108">
        <v>3800</v>
      </c>
      <c r="N27" s="70">
        <v>0.02</v>
      </c>
      <c r="O27" s="70">
        <v>1.2E-2</v>
      </c>
      <c r="P27" s="70">
        <v>8.0000000000000002E-3</v>
      </c>
      <c r="Q27" s="113">
        <v>2</v>
      </c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</row>
    <row r="28" spans="1:63" x14ac:dyDescent="0.25">
      <c r="A28" s="54"/>
      <c r="B28" s="57" t="s">
        <v>76</v>
      </c>
      <c r="C28" s="99">
        <v>81.63</v>
      </c>
      <c r="D28" s="99">
        <v>9.67</v>
      </c>
      <c r="E28" s="111">
        <v>91.3</v>
      </c>
      <c r="F28" s="112">
        <v>91.3</v>
      </c>
      <c r="G28" s="103">
        <v>54.41</v>
      </c>
      <c r="H28" s="53">
        <v>7000</v>
      </c>
      <c r="I28" s="104">
        <v>2</v>
      </c>
      <c r="J28" s="115">
        <v>0.4</v>
      </c>
      <c r="K28" s="116">
        <v>0.42</v>
      </c>
      <c r="L28" s="117">
        <v>0.3371904761904761</v>
      </c>
      <c r="M28" s="108">
        <v>3000</v>
      </c>
      <c r="N28" s="70">
        <v>0.02</v>
      </c>
      <c r="O28" s="70">
        <v>1.2E-2</v>
      </c>
      <c r="P28" s="70">
        <v>8.0000000000000002E-3</v>
      </c>
      <c r="Q28" s="113">
        <v>6</v>
      </c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</row>
    <row r="29" spans="1:63" x14ac:dyDescent="0.25">
      <c r="A29" s="56" t="s">
        <v>15</v>
      </c>
      <c r="B29" s="57" t="s">
        <v>77</v>
      </c>
      <c r="C29" s="99">
        <v>105.07</v>
      </c>
      <c r="D29" s="110"/>
      <c r="E29" s="111">
        <v>105.07</v>
      </c>
      <c r="F29" s="112">
        <v>105.07</v>
      </c>
      <c r="G29" s="103">
        <v>68.180000000000007</v>
      </c>
      <c r="H29" s="53">
        <v>7500</v>
      </c>
      <c r="I29" s="104">
        <v>0</v>
      </c>
      <c r="J29" s="115">
        <v>0.4</v>
      </c>
      <c r="K29" s="116">
        <v>0.42</v>
      </c>
      <c r="L29" s="117">
        <v>0</v>
      </c>
      <c r="M29" s="108">
        <v>4800</v>
      </c>
      <c r="N29" s="70">
        <v>0.02</v>
      </c>
      <c r="O29" s="70">
        <v>1.2E-2</v>
      </c>
      <c r="P29" s="70">
        <v>8.0000000000000002E-3</v>
      </c>
      <c r="Q29" s="113">
        <v>3</v>
      </c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</row>
    <row r="30" spans="1:63" x14ac:dyDescent="0.25">
      <c r="A30" s="54"/>
      <c r="B30" s="57" t="s">
        <v>78</v>
      </c>
      <c r="C30" s="99">
        <v>105.07</v>
      </c>
      <c r="D30" s="110"/>
      <c r="E30" s="111">
        <v>105.07</v>
      </c>
      <c r="F30" s="112">
        <v>105.07</v>
      </c>
      <c r="G30" s="103">
        <v>68.180000000000007</v>
      </c>
      <c r="H30" s="53">
        <v>7500</v>
      </c>
      <c r="I30" s="104">
        <v>1</v>
      </c>
      <c r="J30" s="115">
        <v>0.4</v>
      </c>
      <c r="K30" s="116">
        <v>0.42</v>
      </c>
      <c r="L30" s="117">
        <v>0.27119047619047609</v>
      </c>
      <c r="M30" s="108">
        <v>4800</v>
      </c>
      <c r="N30" s="70">
        <v>0.02</v>
      </c>
      <c r="O30" s="70">
        <v>1.2E-2</v>
      </c>
      <c r="P30" s="70">
        <v>8.0000000000000002E-3</v>
      </c>
      <c r="Q30" s="113">
        <v>3</v>
      </c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</row>
    <row r="31" spans="1:63" x14ac:dyDescent="0.25">
      <c r="A31" s="54"/>
      <c r="B31" s="57" t="s">
        <v>79</v>
      </c>
      <c r="C31" s="99">
        <v>80.430000000000007</v>
      </c>
      <c r="D31" s="110"/>
      <c r="E31" s="111">
        <v>80.430000000000007</v>
      </c>
      <c r="F31" s="112">
        <v>80.430000000000007</v>
      </c>
      <c r="G31" s="103">
        <v>43.54</v>
      </c>
      <c r="H31" s="53">
        <v>8000</v>
      </c>
      <c r="I31" s="104">
        <v>2</v>
      </c>
      <c r="J31" s="115">
        <v>0.4</v>
      </c>
      <c r="K31" s="116">
        <v>0.42</v>
      </c>
      <c r="L31" s="117">
        <v>0.33719047619047615</v>
      </c>
      <c r="M31" s="108">
        <v>4500</v>
      </c>
      <c r="N31" s="70">
        <v>0.02</v>
      </c>
      <c r="O31" s="70">
        <v>1.2E-2</v>
      </c>
      <c r="P31" s="70">
        <v>8.0000000000000002E-3</v>
      </c>
      <c r="Q31" s="113">
        <v>5</v>
      </c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</row>
    <row r="32" spans="1:63" x14ac:dyDescent="0.25">
      <c r="A32" s="56" t="s">
        <v>80</v>
      </c>
      <c r="B32" s="55" t="s">
        <v>81</v>
      </c>
      <c r="C32" s="99">
        <v>70.989999999999995</v>
      </c>
      <c r="D32" s="110"/>
      <c r="E32" s="111">
        <v>70.989999999999995</v>
      </c>
      <c r="F32" s="112">
        <v>70.989999999999995</v>
      </c>
      <c r="G32" s="103">
        <v>34.1</v>
      </c>
      <c r="H32" s="53">
        <v>6000</v>
      </c>
      <c r="I32" s="104">
        <v>0.05</v>
      </c>
      <c r="J32" s="105"/>
      <c r="K32" s="106"/>
      <c r="L32" s="107"/>
      <c r="M32" s="108">
        <v>2500</v>
      </c>
      <c r="N32" s="70">
        <v>1.9199999999999998E-2</v>
      </c>
      <c r="O32" s="70">
        <v>1.2E-2</v>
      </c>
      <c r="P32" s="70">
        <v>8.0000000000000002E-3</v>
      </c>
      <c r="Q32" s="113">
        <v>0.1</v>
      </c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</row>
    <row r="33" spans="1:63" x14ac:dyDescent="0.25">
      <c r="A33" s="54"/>
      <c r="B33" s="55" t="s">
        <v>82</v>
      </c>
      <c r="C33" s="99">
        <v>61.35</v>
      </c>
      <c r="D33" s="110"/>
      <c r="E33" s="111">
        <v>61.35</v>
      </c>
      <c r="F33" s="112">
        <v>61.35</v>
      </c>
      <c r="G33" s="103">
        <v>24.46</v>
      </c>
      <c r="H33" s="53">
        <v>6000</v>
      </c>
      <c r="I33" s="104">
        <v>1</v>
      </c>
      <c r="J33" s="105"/>
      <c r="K33" s="106"/>
      <c r="L33" s="107"/>
      <c r="M33" s="108">
        <v>2200</v>
      </c>
      <c r="N33" s="70">
        <v>1.9090909090909092E-2</v>
      </c>
      <c r="O33" s="70">
        <v>1.2E-2</v>
      </c>
      <c r="P33" s="70">
        <v>8.0000000000000002E-3</v>
      </c>
      <c r="Q33" s="113">
        <v>1.5</v>
      </c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</row>
    <row r="34" spans="1:63" x14ac:dyDescent="0.25">
      <c r="A34" s="54"/>
      <c r="B34" s="55" t="s">
        <v>83</v>
      </c>
      <c r="C34" s="99">
        <v>54.21</v>
      </c>
      <c r="D34" s="110"/>
      <c r="E34" s="114">
        <v>54.21</v>
      </c>
      <c r="F34" s="125">
        <v>54.21</v>
      </c>
      <c r="G34" s="103">
        <v>17.32</v>
      </c>
      <c r="H34" s="53">
        <v>6000</v>
      </c>
      <c r="I34" s="104">
        <v>5</v>
      </c>
      <c r="J34" s="105"/>
      <c r="K34" s="106"/>
      <c r="L34" s="107"/>
      <c r="M34" s="108">
        <v>2000</v>
      </c>
      <c r="N34" s="70">
        <v>1.8947368421052633E-2</v>
      </c>
      <c r="O34" s="70">
        <v>1.2E-2</v>
      </c>
      <c r="P34" s="70">
        <v>8.0000000000000002E-3</v>
      </c>
      <c r="Q34" s="113">
        <v>5</v>
      </c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</row>
    <row r="35" spans="1:63" x14ac:dyDescent="0.25">
      <c r="A35" s="59" t="s">
        <v>84</v>
      </c>
      <c r="B35" s="55" t="s">
        <v>85</v>
      </c>
      <c r="C35" s="99">
        <v>69.930000000000007</v>
      </c>
      <c r="D35" s="110"/>
      <c r="E35" s="111">
        <v>69.930000000000007</v>
      </c>
      <c r="F35" s="112">
        <v>69.930000000000007</v>
      </c>
      <c r="G35" s="103">
        <v>33.04</v>
      </c>
      <c r="H35" s="53">
        <v>6000</v>
      </c>
      <c r="I35" s="104">
        <v>0.05</v>
      </c>
      <c r="J35" s="105"/>
      <c r="K35" s="106"/>
      <c r="L35" s="107"/>
      <c r="M35" s="108">
        <v>3000</v>
      </c>
      <c r="N35" s="70">
        <v>0.02</v>
      </c>
      <c r="O35" s="70">
        <v>4.0000000000000001E-3</v>
      </c>
      <c r="P35" s="70">
        <v>3.0000000000000001E-3</v>
      </c>
      <c r="Q35" s="113">
        <v>0.01</v>
      </c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</row>
    <row r="36" spans="1:63" x14ac:dyDescent="0.25">
      <c r="A36" s="54"/>
      <c r="B36" s="55" t="s">
        <v>86</v>
      </c>
      <c r="C36" s="99">
        <v>53.8</v>
      </c>
      <c r="D36" s="110"/>
      <c r="E36" s="111">
        <v>53.8</v>
      </c>
      <c r="F36" s="112">
        <v>53.8</v>
      </c>
      <c r="G36" s="103">
        <v>16.91</v>
      </c>
      <c r="H36" s="53">
        <v>6000</v>
      </c>
      <c r="I36" s="104">
        <v>1</v>
      </c>
      <c r="J36" s="105"/>
      <c r="K36" s="106"/>
      <c r="L36" s="107"/>
      <c r="M36" s="108">
        <v>2300</v>
      </c>
      <c r="N36" s="70">
        <v>0.02</v>
      </c>
      <c r="O36" s="70">
        <v>4.0000000000000001E-3</v>
      </c>
      <c r="P36" s="70">
        <v>3.0000000000000001E-3</v>
      </c>
      <c r="Q36" s="113">
        <v>0.2</v>
      </c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</row>
    <row r="37" spans="1:63" x14ac:dyDescent="0.25">
      <c r="A37" s="54"/>
      <c r="B37" s="55" t="s">
        <v>87</v>
      </c>
      <c r="C37" s="99">
        <v>49.2</v>
      </c>
      <c r="D37" s="110"/>
      <c r="E37" s="111">
        <v>49.2</v>
      </c>
      <c r="F37" s="125">
        <v>49.2</v>
      </c>
      <c r="G37" s="103">
        <v>12.31</v>
      </c>
      <c r="H37" s="53">
        <v>6000</v>
      </c>
      <c r="I37" s="104">
        <v>5</v>
      </c>
      <c r="J37" s="105"/>
      <c r="K37" s="106"/>
      <c r="L37" s="107"/>
      <c r="M37" s="108">
        <v>2100</v>
      </c>
      <c r="N37" s="70">
        <v>0.02</v>
      </c>
      <c r="O37" s="70">
        <v>4.0000000000000001E-3</v>
      </c>
      <c r="P37" s="70">
        <v>3.0000000000000001E-3</v>
      </c>
      <c r="Q37" s="113">
        <v>1</v>
      </c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</row>
    <row r="38" spans="1:63" x14ac:dyDescent="0.25">
      <c r="A38" s="56" t="s">
        <v>18</v>
      </c>
      <c r="B38" s="55" t="s">
        <v>88</v>
      </c>
      <c r="C38" s="126"/>
      <c r="D38" s="110"/>
      <c r="E38" s="127"/>
      <c r="F38" s="128"/>
      <c r="G38" s="129"/>
      <c r="H38" s="58"/>
      <c r="I38" s="119"/>
      <c r="J38" s="105"/>
      <c r="K38" s="106"/>
      <c r="L38" s="107"/>
      <c r="M38" s="120"/>
      <c r="N38" s="130"/>
      <c r="O38" s="122"/>
      <c r="P38" s="87"/>
      <c r="Q38" s="123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</row>
    <row r="39" spans="1:63" x14ac:dyDescent="0.25">
      <c r="A39" s="54"/>
      <c r="B39" s="55" t="s">
        <v>89</v>
      </c>
      <c r="C39" s="99">
        <v>62.59</v>
      </c>
      <c r="D39" s="110"/>
      <c r="E39" s="111">
        <v>62.59</v>
      </c>
      <c r="F39" s="112">
        <v>62.59</v>
      </c>
      <c r="G39" s="103">
        <v>25.7</v>
      </c>
      <c r="H39" s="53">
        <v>6000</v>
      </c>
      <c r="I39" s="104">
        <v>0.5</v>
      </c>
      <c r="J39" s="115">
        <v>0</v>
      </c>
      <c r="K39" s="116">
        <v>0.66</v>
      </c>
      <c r="L39" s="131"/>
      <c r="M39" s="108">
        <v>2500</v>
      </c>
      <c r="N39" s="70">
        <v>1.9E-2</v>
      </c>
      <c r="O39" s="70">
        <v>1.2E-2</v>
      </c>
      <c r="P39" s="70">
        <v>8.0000000000000002E-3</v>
      </c>
      <c r="Q39" s="113">
        <v>1.5</v>
      </c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</row>
    <row r="40" spans="1:63" ht="15.75" thickBot="1" x14ac:dyDescent="0.3">
      <c r="A40" s="60"/>
      <c r="B40" s="61" t="s">
        <v>90</v>
      </c>
      <c r="C40" s="132">
        <v>60.09</v>
      </c>
      <c r="D40" s="133"/>
      <c r="E40" s="134">
        <v>60.09</v>
      </c>
      <c r="F40" s="135">
        <v>60.09</v>
      </c>
      <c r="G40" s="136">
        <v>23.2</v>
      </c>
      <c r="H40" s="62">
        <v>6000</v>
      </c>
      <c r="I40" s="137">
        <v>2</v>
      </c>
      <c r="J40" s="115">
        <v>0</v>
      </c>
      <c r="K40" s="116">
        <v>0.66</v>
      </c>
      <c r="L40" s="138"/>
      <c r="M40" s="139">
        <v>2400</v>
      </c>
      <c r="N40" s="70">
        <v>1.9E-2</v>
      </c>
      <c r="O40" s="70">
        <v>1.2E-2</v>
      </c>
      <c r="P40" s="70">
        <v>8.0000000000000002E-3</v>
      </c>
      <c r="Q40" s="113">
        <v>5</v>
      </c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</row>
    <row r="41" spans="1:63" x14ac:dyDescent="0.25">
      <c r="A41" s="63" t="s">
        <v>91</v>
      </c>
      <c r="B41" s="64" t="s">
        <v>92</v>
      </c>
      <c r="C41" s="140">
        <v>119.41</v>
      </c>
      <c r="D41" s="141">
        <v>53.23</v>
      </c>
      <c r="E41" s="142">
        <v>172.64</v>
      </c>
      <c r="F41" s="143">
        <v>172.64</v>
      </c>
      <c r="G41" s="144">
        <v>135.75</v>
      </c>
      <c r="H41" s="65">
        <v>3800</v>
      </c>
      <c r="I41" s="145">
        <v>5.0000000000000001E-3</v>
      </c>
      <c r="J41" s="146">
        <v>0.27</v>
      </c>
      <c r="K41" s="147">
        <v>0.63</v>
      </c>
      <c r="L41" s="148"/>
      <c r="M41" s="66">
        <v>2500</v>
      </c>
      <c r="N41" s="149">
        <v>15</v>
      </c>
      <c r="O41" s="67">
        <v>3.78E-2</v>
      </c>
      <c r="P41" s="86"/>
      <c r="Q41" s="150">
        <v>0</v>
      </c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</row>
    <row r="42" spans="1:63" x14ac:dyDescent="0.25">
      <c r="A42" s="54"/>
      <c r="B42" s="57" t="s">
        <v>93</v>
      </c>
      <c r="C42" s="151">
        <v>57.34</v>
      </c>
      <c r="D42" s="99">
        <v>52.57</v>
      </c>
      <c r="E42" s="111">
        <v>109.91</v>
      </c>
      <c r="F42" s="112">
        <v>109.91</v>
      </c>
      <c r="G42" s="103">
        <v>73.02</v>
      </c>
      <c r="H42" s="53">
        <v>3800</v>
      </c>
      <c r="I42" s="152">
        <v>0.5</v>
      </c>
      <c r="J42" s="115">
        <v>0.38</v>
      </c>
      <c r="K42" s="116">
        <v>0.47</v>
      </c>
      <c r="L42" s="131"/>
      <c r="M42" s="69">
        <v>1000</v>
      </c>
      <c r="N42" s="153">
        <v>9</v>
      </c>
      <c r="O42" s="70">
        <v>4.9200000000000001E-2</v>
      </c>
      <c r="P42" s="87"/>
      <c r="Q42" s="152">
        <v>0.5</v>
      </c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</row>
    <row r="43" spans="1:63" x14ac:dyDescent="0.25">
      <c r="A43" s="54"/>
      <c r="B43" s="57" t="s">
        <v>94</v>
      </c>
      <c r="C43" s="151">
        <v>37.44</v>
      </c>
      <c r="D43" s="99">
        <v>37.53</v>
      </c>
      <c r="E43" s="111">
        <v>74.97</v>
      </c>
      <c r="F43" s="128"/>
      <c r="G43" s="103">
        <v>38.08</v>
      </c>
      <c r="H43" s="53">
        <v>3800</v>
      </c>
      <c r="I43" s="154">
        <v>3</v>
      </c>
      <c r="J43" s="115">
        <v>0.4</v>
      </c>
      <c r="K43" s="116">
        <v>0.42</v>
      </c>
      <c r="L43" s="131"/>
      <c r="M43" s="69">
        <v>600</v>
      </c>
      <c r="N43" s="153">
        <v>8</v>
      </c>
      <c r="O43" s="70">
        <v>6.5666666666666665E-2</v>
      </c>
      <c r="P43" s="87"/>
      <c r="Q43" s="152">
        <v>2</v>
      </c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</row>
    <row r="44" spans="1:63" ht="15.75" thickBot="1" x14ac:dyDescent="0.3">
      <c r="A44" s="71"/>
      <c r="B44" s="72" t="s">
        <v>95</v>
      </c>
      <c r="C44" s="155">
        <v>31.94</v>
      </c>
      <c r="D44" s="156">
        <v>33.11</v>
      </c>
      <c r="E44" s="157">
        <v>65.05</v>
      </c>
      <c r="F44" s="158"/>
      <c r="G44" s="159">
        <v>28.16</v>
      </c>
      <c r="H44" s="73">
        <v>3800</v>
      </c>
      <c r="I44" s="160">
        <v>10</v>
      </c>
      <c r="J44" s="161">
        <v>0.44</v>
      </c>
      <c r="K44" s="162">
        <v>0.42</v>
      </c>
      <c r="L44" s="163"/>
      <c r="M44" s="74">
        <v>550</v>
      </c>
      <c r="N44" s="164">
        <v>7</v>
      </c>
      <c r="O44" s="75">
        <v>6.3363636363636372E-2</v>
      </c>
      <c r="P44" s="88"/>
      <c r="Q44" s="165">
        <v>3</v>
      </c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</row>
    <row r="45" spans="1:63" x14ac:dyDescent="0.25">
      <c r="A45" s="63" t="s">
        <v>96</v>
      </c>
      <c r="B45" s="64" t="s">
        <v>97</v>
      </c>
      <c r="C45" s="166">
        <v>76.040000000000006</v>
      </c>
      <c r="D45" s="141">
        <v>53.23</v>
      </c>
      <c r="E45" s="142">
        <v>129.27000000000001</v>
      </c>
      <c r="F45" s="143">
        <v>129.27000000000001</v>
      </c>
      <c r="G45" s="144">
        <v>92.38</v>
      </c>
      <c r="H45" s="65">
        <v>6500</v>
      </c>
      <c r="I45" s="145">
        <v>5.0000000000000001E-3</v>
      </c>
      <c r="J45" s="146">
        <v>0.27</v>
      </c>
      <c r="K45" s="147">
        <v>0.63</v>
      </c>
      <c r="L45" s="148"/>
      <c r="M45" s="66">
        <v>2500</v>
      </c>
      <c r="N45" s="149">
        <v>15</v>
      </c>
      <c r="O45" s="67">
        <v>5.3999999999999999E-2</v>
      </c>
      <c r="P45" s="86"/>
      <c r="Q45" s="150">
        <v>0</v>
      </c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</row>
    <row r="46" spans="1:63" x14ac:dyDescent="0.25">
      <c r="A46" s="54"/>
      <c r="B46" s="57" t="s">
        <v>98</v>
      </c>
      <c r="C46" s="167">
        <v>37.26</v>
      </c>
      <c r="D46" s="99">
        <v>52.57</v>
      </c>
      <c r="E46" s="111">
        <v>89.83</v>
      </c>
      <c r="F46" s="112">
        <v>89.83</v>
      </c>
      <c r="G46" s="103">
        <v>52.94</v>
      </c>
      <c r="H46" s="53">
        <v>6500</v>
      </c>
      <c r="I46" s="152">
        <v>0.5</v>
      </c>
      <c r="J46" s="115">
        <v>0.38</v>
      </c>
      <c r="K46" s="116">
        <v>0.47</v>
      </c>
      <c r="L46" s="131"/>
      <c r="M46" s="69">
        <v>1000</v>
      </c>
      <c r="N46" s="153">
        <v>9</v>
      </c>
      <c r="O46" s="70">
        <v>7.350000000000001E-2</v>
      </c>
      <c r="P46" s="87"/>
      <c r="Q46" s="152">
        <v>0.5</v>
      </c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</row>
    <row r="47" spans="1:63" x14ac:dyDescent="0.25">
      <c r="A47" s="54"/>
      <c r="B47" s="57" t="s">
        <v>99</v>
      </c>
      <c r="C47" s="167">
        <v>25.21</v>
      </c>
      <c r="D47" s="99">
        <v>37.53</v>
      </c>
      <c r="E47" s="111">
        <v>62.74</v>
      </c>
      <c r="F47" s="128"/>
      <c r="G47" s="103">
        <v>25.85</v>
      </c>
      <c r="H47" s="53">
        <v>6500</v>
      </c>
      <c r="I47" s="152">
        <v>3</v>
      </c>
      <c r="J47" s="115">
        <v>0.4</v>
      </c>
      <c r="K47" s="116">
        <v>0.42</v>
      </c>
      <c r="L47" s="131"/>
      <c r="M47" s="69">
        <v>600</v>
      </c>
      <c r="N47" s="153">
        <v>8</v>
      </c>
      <c r="O47" s="70">
        <v>0.10166666666666667</v>
      </c>
      <c r="P47" s="87"/>
      <c r="Q47" s="152">
        <v>2</v>
      </c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</row>
    <row r="48" spans="1:63" ht="15.75" thickBot="1" x14ac:dyDescent="0.3">
      <c r="A48" s="71"/>
      <c r="B48" s="72" t="s">
        <v>100</v>
      </c>
      <c r="C48" s="168">
        <v>21.58</v>
      </c>
      <c r="D48" s="156">
        <v>33.11</v>
      </c>
      <c r="E48" s="157">
        <v>54.69</v>
      </c>
      <c r="F48" s="158"/>
      <c r="G48" s="159">
        <v>17.8</v>
      </c>
      <c r="H48" s="73">
        <v>6500</v>
      </c>
      <c r="I48" s="160">
        <v>10</v>
      </c>
      <c r="J48" s="161">
        <v>0.44</v>
      </c>
      <c r="K48" s="162">
        <v>0.42</v>
      </c>
      <c r="L48" s="163"/>
      <c r="M48" s="74">
        <v>550</v>
      </c>
      <c r="N48" s="164">
        <v>7</v>
      </c>
      <c r="O48" s="75">
        <v>9.7727272727272732E-2</v>
      </c>
      <c r="P48" s="88"/>
      <c r="Q48" s="165">
        <v>3</v>
      </c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</row>
    <row r="50" spans="2:63" x14ac:dyDescent="0.25">
      <c r="B50" s="76"/>
      <c r="C50" s="40" t="s">
        <v>101</v>
      </c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</row>
    <row r="51" spans="2:63" x14ac:dyDescent="0.25">
      <c r="B51"/>
      <c r="C51"/>
      <c r="D51"/>
      <c r="E51"/>
      <c r="F51"/>
      <c r="G51"/>
      <c r="H51"/>
      <c r="M51"/>
      <c r="N51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</row>
    <row r="52" spans="2:63" x14ac:dyDescent="0.25">
      <c r="B52"/>
      <c r="C52"/>
      <c r="D52"/>
      <c r="E52"/>
      <c r="F52"/>
      <c r="G52"/>
      <c r="H52"/>
      <c r="M52"/>
      <c r="N52"/>
      <c r="O52" s="77"/>
      <c r="P52" s="77"/>
      <c r="Q52" s="77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</row>
    <row r="53" spans="2:63" x14ac:dyDescent="0.25">
      <c r="B53"/>
      <c r="C53"/>
      <c r="D53"/>
      <c r="E53"/>
      <c r="F53"/>
      <c r="G53"/>
      <c r="H53"/>
      <c r="M53"/>
      <c r="N53"/>
      <c r="O53" s="77"/>
      <c r="P53" s="77"/>
      <c r="Q53" s="77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</row>
    <row r="54" spans="2:63" x14ac:dyDescent="0.25">
      <c r="B54"/>
      <c r="C54"/>
      <c r="D54"/>
      <c r="E54"/>
      <c r="F54"/>
      <c r="G54"/>
      <c r="H54"/>
      <c r="M54"/>
      <c r="N54"/>
    </row>
    <row r="77" spans="9:63" x14ac:dyDescent="0.25">
      <c r="I77" s="78"/>
      <c r="J77" s="78"/>
      <c r="K77" s="78"/>
      <c r="L77" s="78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</row>
    <row r="78" spans="9:63" x14ac:dyDescent="0.25">
      <c r="I78" s="78"/>
      <c r="J78" s="78"/>
      <c r="K78" s="78"/>
      <c r="L78" s="78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</row>
    <row r="84" spans="1:63" x14ac:dyDescent="0.25">
      <c r="A84" s="79" t="s">
        <v>102</v>
      </c>
      <c r="B84" s="80" t="s">
        <v>61</v>
      </c>
      <c r="C84" s="81">
        <v>477.78</v>
      </c>
      <c r="D84" s="81"/>
      <c r="E84" s="82"/>
      <c r="F84" s="83">
        <v>477.78</v>
      </c>
      <c r="G84" s="83" t="e">
        <v>#REF!</v>
      </c>
      <c r="H84" s="84">
        <v>1050</v>
      </c>
      <c r="I84" s="40" t="s">
        <v>102</v>
      </c>
      <c r="J84" s="40" t="s">
        <v>61</v>
      </c>
      <c r="M84" s="82"/>
      <c r="N84" s="82"/>
      <c r="O84" s="82"/>
      <c r="P84" s="82"/>
      <c r="Q84" s="82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</row>
    <row r="85" spans="1:63" x14ac:dyDescent="0.25">
      <c r="A85" s="68"/>
      <c r="B85" s="80" t="s">
        <v>62</v>
      </c>
      <c r="C85" s="81">
        <v>437.02</v>
      </c>
      <c r="D85" s="81"/>
      <c r="E85" s="82"/>
      <c r="F85" s="85">
        <v>437.02</v>
      </c>
      <c r="G85" s="83" t="e">
        <v>#REF!</v>
      </c>
      <c r="H85" s="84">
        <v>1050</v>
      </c>
      <c r="I85" s="40" t="s">
        <v>102</v>
      </c>
      <c r="J85" s="40" t="s">
        <v>62</v>
      </c>
      <c r="M85" s="82"/>
      <c r="N85" s="82"/>
      <c r="O85" s="82"/>
      <c r="P85" s="82"/>
      <c r="Q85" s="82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</row>
    <row r="86" spans="1:63" x14ac:dyDescent="0.25">
      <c r="A86" s="68"/>
      <c r="B86" s="80" t="s">
        <v>63</v>
      </c>
      <c r="C86" s="81">
        <v>362.66</v>
      </c>
      <c r="D86" s="81"/>
      <c r="E86" s="82"/>
      <c r="F86" s="85">
        <v>362.66</v>
      </c>
      <c r="G86" s="83" t="e">
        <v>#REF!</v>
      </c>
      <c r="H86" s="84">
        <v>1050</v>
      </c>
      <c r="I86" s="40" t="s">
        <v>102</v>
      </c>
      <c r="J86" s="40" t="s">
        <v>63</v>
      </c>
      <c r="M86" s="82"/>
      <c r="N86" s="82"/>
      <c r="O86" s="82"/>
      <c r="P86" s="82"/>
      <c r="Q86" s="82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</row>
    <row r="87" spans="1:63" x14ac:dyDescent="0.25">
      <c r="A87" s="68"/>
      <c r="B87" s="80" t="s">
        <v>103</v>
      </c>
      <c r="C87" s="81">
        <v>322.82</v>
      </c>
      <c r="D87" s="81"/>
      <c r="E87" s="82"/>
      <c r="F87" s="81"/>
      <c r="G87" s="83" t="e">
        <v>#REF!</v>
      </c>
      <c r="H87" s="84">
        <v>1050</v>
      </c>
      <c r="I87" s="40" t="s">
        <v>102</v>
      </c>
      <c r="J87" s="40" t="s">
        <v>103</v>
      </c>
      <c r="M87" s="82"/>
      <c r="N87" s="82"/>
      <c r="O87" s="82"/>
      <c r="P87" s="82"/>
      <c r="Q87" s="82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</row>
  </sheetData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E21F56045E044EAFBBD26282583E45" ma:contentTypeVersion="4" ma:contentTypeDescription="Ustvari nov dokument." ma:contentTypeScope="" ma:versionID="fbf9dcc5a15c4a3279f22c1602942447">
  <xsd:schema xmlns:xsd="http://www.w3.org/2001/XMLSchema" xmlns:xs="http://www.w3.org/2001/XMLSchema" xmlns:p="http://schemas.microsoft.com/office/2006/metadata/properties" xmlns:ns1="http://schemas.microsoft.com/sharepoint/v3" xmlns:ns2="60a86061-f1e0-424f-8408-c380001360a9" targetNamespace="http://schemas.microsoft.com/office/2006/metadata/properties" ma:root="true" ma:fieldsID="e95c3417d8d8119416a9ca6be400fe48" ns1:_="" ns2:_="">
    <xsd:import namespace="http://schemas.microsoft.com/sharepoint/v3"/>
    <xsd:import namespace="60a86061-f1e0-424f-8408-c380001360a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Izpostavljeno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Razporejanje začetnega datuma" ma:description="»Načrtovanje začetnega datuma« je stolpec mesta, ki ga je ustvarila funkcija objavljanja. Uporablja se za določanje datuma in ure, ko se ta stran prvič prikaže obiskovalcem strani." ma:internalName="PublishingStartDate">
      <xsd:simpleType>
        <xsd:restriction base="dms:Unknown"/>
      </xsd:simpleType>
    </xsd:element>
    <xsd:element name="PublishingExpirationDate" ma:index="9" nillable="true" ma:displayName="Razporejanje končnega datuma" ma:description="»Načrtovanje končnega datuma« je stolpec mesta, ki ga je ustvarila funkcija objavljanja. Uporablja se za določanje datuma in ure, ko se ta stran ne prikaže več obiskovalcem mesta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86061-f1e0-424f-8408-c38000136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postavljeno" ma:index="11" nillable="true" ma:displayName="Izpostavljeno" ma:default="0" ma:internalName="Izpostavljeno">
      <xsd:simpleType>
        <xsd:restriction base="dms:Boolean"/>
      </xsd:simpleType>
    </xsd:element>
    <xsd:element name="SharedWithDetails" ma:index="12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Izpostavljeno xmlns="60a86061-f1e0-424f-8408-c380001360a9">false</Izpostavljeno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341F727-A962-4BC6-87C5-19C9BC7534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9B6C48-2926-4D92-A720-07784CE00B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a86061-f1e0-424f-8408-c38000136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4DD158-00B1-42A9-AEE4-3E4450F3F0FF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sharepoint/v3"/>
    <ds:schemaRef ds:uri="http://schemas.openxmlformats.org/package/2006/metadata/core-properties"/>
    <ds:schemaRef ds:uri="60a86061-f1e0-424f-8408-c38000136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RSEE_razredi</vt:lpstr>
      <vt:lpstr>Regresijske krivulje</vt:lpstr>
      <vt:lpstr>List1</vt:lpstr>
      <vt:lpstr>RSEE - sumarno2016</vt:lpstr>
    </vt:vector>
  </TitlesOfParts>
  <Company>Institut "Jožef Stefan" - CEU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Stane Merse</dc:creator>
  <cp:lastModifiedBy>Urška Vek</cp:lastModifiedBy>
  <dcterms:created xsi:type="dcterms:W3CDTF">2016-12-14T09:03:58Z</dcterms:created>
  <dcterms:modified xsi:type="dcterms:W3CDTF">2024-10-24T03:29:46Z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0x01010010E21F56045E044EAFBBD26282583E45</vt:lpwstr>
  </property>
</Properties>
</file>