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a_delovni_zvezek"/>
  <workbookProtection workbookPassword="8895" lockStructure="1"/>
  <bookViews>
    <workbookView xWindow="0" yWindow="0" windowWidth="25200" windowHeight="11325" firstSheet="1" activeTab="1"/>
  </bookViews>
  <sheets>
    <sheet name="RSEE" sheetId="3" state="hidden" r:id="rId1"/>
    <sheet name="Regresijske krivulje" sheetId="2" r:id="rId2"/>
    <sheet name="RSEE_razredi" sheetId="1" state="hidden" r:id="rId3"/>
    <sheet name="RSEE - sumarno" sheetId="4" state="hidden" r:id="rId4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3" l="1"/>
  <c r="D22" i="3"/>
  <c r="D21" i="3"/>
  <c r="D20" i="3"/>
  <c r="D19" i="3"/>
  <c r="D15" i="3"/>
  <c r="E15" i="3"/>
  <c r="D13" i="3"/>
  <c r="E13" i="3"/>
  <c r="D14" i="3"/>
  <c r="E14" i="3"/>
  <c r="E12" i="3"/>
  <c r="D11" i="3"/>
  <c r="E11" i="3"/>
  <c r="D9" i="3"/>
  <c r="E9" i="3"/>
  <c r="C9" i="3"/>
  <c r="C10" i="3"/>
  <c r="C11" i="3"/>
  <c r="C12" i="3"/>
  <c r="C13" i="3"/>
  <c r="C14" i="3"/>
  <c r="C15" i="3"/>
  <c r="C8" i="3"/>
  <c r="C7" i="3"/>
  <c r="C6" i="3"/>
  <c r="D5" i="3"/>
  <c r="E5" i="3"/>
  <c r="C5" i="3"/>
  <c r="C4" i="3"/>
  <c r="V25" i="2"/>
  <c r="V27" i="2" s="1"/>
  <c r="U25" i="2"/>
  <c r="U27" i="2" s="1"/>
  <c r="T25" i="2"/>
  <c r="T27" i="2" s="1"/>
  <c r="V26" i="2"/>
  <c r="V29" i="2" s="1"/>
  <c r="U26" i="2"/>
  <c r="U29" i="2" s="1"/>
  <c r="T26" i="2"/>
  <c r="T29" i="2" s="1"/>
  <c r="Q34" i="2"/>
  <c r="Q36" i="2" s="1"/>
  <c r="P34" i="2"/>
  <c r="P36" i="2" s="1"/>
  <c r="O34" i="2"/>
  <c r="O36" i="2" s="1"/>
  <c r="Q35" i="2"/>
  <c r="Q38" i="2" s="1"/>
  <c r="P35" i="2"/>
  <c r="P38" i="2" s="1"/>
  <c r="O35" i="2"/>
  <c r="O38" i="2" s="1"/>
  <c r="Q25" i="2"/>
  <c r="Q27" i="2" s="1"/>
  <c r="P25" i="2"/>
  <c r="P27" i="2" s="1"/>
  <c r="O25" i="2"/>
  <c r="O27" i="2" s="1"/>
  <c r="Q26" i="2"/>
  <c r="Q29" i="2" s="1"/>
  <c r="P26" i="2"/>
  <c r="P29" i="2" s="1"/>
  <c r="O26" i="2"/>
  <c r="O29" i="2" s="1"/>
  <c r="J25" i="2"/>
  <c r="J27" i="2" s="1"/>
  <c r="K25" i="2"/>
  <c r="K27" i="2" s="1"/>
  <c r="I25" i="2"/>
  <c r="I27" i="2" s="1"/>
  <c r="K26" i="2"/>
  <c r="K29" i="2" s="1"/>
  <c r="J26" i="2"/>
  <c r="J29" i="2" s="1"/>
  <c r="I26" i="2"/>
  <c r="I29" i="2" s="1"/>
  <c r="D25" i="2"/>
  <c r="D27" i="2" s="1"/>
  <c r="E25" i="2"/>
  <c r="E27" i="2" s="1"/>
  <c r="C25" i="2"/>
  <c r="C27" i="2" s="1"/>
  <c r="E26" i="2"/>
  <c r="E29" i="2" s="1"/>
  <c r="D26" i="2"/>
  <c r="D29" i="2" s="1"/>
  <c r="C26" i="2"/>
  <c r="C29" i="2" s="1"/>
  <c r="U28" i="2" l="1"/>
  <c r="T28" i="2"/>
  <c r="T30" i="2"/>
  <c r="V28" i="2"/>
  <c r="V30" i="2"/>
  <c r="U30" i="2"/>
  <c r="O37" i="2"/>
  <c r="O39" i="2"/>
  <c r="P39" i="2"/>
  <c r="P37" i="2"/>
  <c r="Q39" i="2"/>
  <c r="Q37" i="2"/>
  <c r="P30" i="2"/>
  <c r="P28" i="2"/>
  <c r="O28" i="2"/>
  <c r="O30" i="2"/>
  <c r="Q30" i="2"/>
  <c r="Q28" i="2"/>
  <c r="K28" i="2"/>
  <c r="K30" i="2"/>
  <c r="J28" i="2"/>
  <c r="J30" i="2"/>
  <c r="I28" i="2"/>
  <c r="I30" i="2"/>
  <c r="D28" i="2"/>
  <c r="D30" i="2"/>
  <c r="E28" i="2"/>
  <c r="E30" i="2"/>
  <c r="C28" i="2"/>
  <c r="C30" i="2"/>
  <c r="T17" i="2" l="1"/>
  <c r="T16" i="2" s="1"/>
  <c r="T10" i="2" s="1"/>
  <c r="P17" i="2"/>
  <c r="O17" i="2"/>
  <c r="O16" i="2" s="1"/>
  <c r="O10" i="2" s="1"/>
  <c r="C17" i="2"/>
  <c r="C16" i="2" s="1"/>
  <c r="C10" i="2" s="1"/>
  <c r="I17" i="2"/>
  <c r="I16" i="2" s="1"/>
  <c r="I10" i="2" s="1"/>
  <c r="P16" i="2" l="1"/>
  <c r="U17" i="2"/>
  <c r="U16" i="2" l="1"/>
  <c r="O11" i="2"/>
  <c r="O12" i="2" s="1"/>
  <c r="T11" i="2" l="1"/>
  <c r="T12" i="2" s="1"/>
</calcChain>
</file>

<file path=xl/comments1.xml><?xml version="1.0" encoding="utf-8"?>
<comments xmlns="http://schemas.openxmlformats.org/spreadsheetml/2006/main">
  <authors>
    <author>Avtor</author>
  </authors>
  <commentList>
    <comment ref="D9" authorId="0" shapeId="0">
      <text>
        <r>
          <rPr>
            <b/>
            <sz val="9"/>
            <color indexed="81"/>
            <rFont val="Tahoma"/>
            <family val="2"/>
            <charset val="238"/>
          </rPr>
          <t>Vrednost zaokrožena na 3 decimalna mesta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  <charset val="238"/>
          </rPr>
          <t>Vrednost zaokrožena na 3 decimalna mesta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9" authorId="0" shapeId="0">
      <text>
        <r>
          <rPr>
            <b/>
            <sz val="9"/>
            <color indexed="81"/>
            <rFont val="Tahoma"/>
            <family val="2"/>
            <charset val="238"/>
          </rPr>
          <t>Vrednost zaokrožena na 3 decimalna mesta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  <charset val="238"/>
          </rPr>
          <t>Vrednost zaokrožena na 3 decimalna mesta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Avtor</author>
  </authors>
  <commentList>
    <comment ref="F19" authorId="0" shapeId="0">
      <text>
        <r>
          <rPr>
            <b/>
            <sz val="8"/>
            <color indexed="81"/>
            <rFont val="Tahoma"/>
            <family val="2"/>
            <charset val="238"/>
          </rPr>
          <t>Avtor:</t>
        </r>
        <r>
          <rPr>
            <sz val="8"/>
            <color indexed="81"/>
            <rFont val="Tahoma"/>
            <family val="2"/>
            <charset val="238"/>
          </rPr>
          <t xml:space="preserve">
Do 20MWe</t>
        </r>
      </text>
    </comment>
    <comment ref="J19" authorId="0" shapeId="0">
      <text>
        <r>
          <rPr>
            <b/>
            <sz val="8"/>
            <color indexed="81"/>
            <rFont val="Tahoma"/>
            <family val="2"/>
            <charset val="238"/>
          </rPr>
          <t>Avtor:</t>
        </r>
        <r>
          <rPr>
            <sz val="8"/>
            <color indexed="81"/>
            <rFont val="Tahoma"/>
            <family val="2"/>
            <charset val="238"/>
          </rPr>
          <t xml:space="preserve">
Do 20MWe</t>
        </r>
      </text>
    </comment>
    <comment ref="N19" authorId="0" shapeId="0">
      <text>
        <r>
          <rPr>
            <b/>
            <sz val="8"/>
            <color indexed="81"/>
            <rFont val="Tahoma"/>
            <family val="2"/>
            <charset val="238"/>
          </rPr>
          <t>Avtor:</t>
        </r>
        <r>
          <rPr>
            <sz val="8"/>
            <color indexed="81"/>
            <rFont val="Tahoma"/>
            <family val="2"/>
            <charset val="238"/>
          </rPr>
          <t xml:space="preserve">
Do 20MWe</t>
        </r>
      </text>
    </comment>
  </commentList>
</comments>
</file>

<file path=xl/sharedStrings.xml><?xml version="1.0" encoding="utf-8"?>
<sst xmlns="http://schemas.openxmlformats.org/spreadsheetml/2006/main" count="278" uniqueCount="142">
  <si>
    <t>Nespremenljivi del RSEE</t>
  </si>
  <si>
    <t>Spremenljivi del RSEE</t>
  </si>
  <si>
    <t>RSEE SKUPAJ</t>
  </si>
  <si>
    <t>€/MWhel</t>
  </si>
  <si>
    <t>do 50 kW</t>
  </si>
  <si>
    <t xml:space="preserve"> do 1 MW</t>
  </si>
  <si>
    <t>do 10 MW</t>
  </si>
  <si>
    <t>1. Hidroelektrarne</t>
  </si>
  <si>
    <t>2. Vetrne elektrarne</t>
  </si>
  <si>
    <t>3.1 Sončne elektrarne - na stavbah</t>
  </si>
  <si>
    <t>3.2 Sončne elektrarne - samostojni objekti</t>
  </si>
  <si>
    <t>4. Geotermalne elektrarne</t>
  </si>
  <si>
    <t>5.1 Elektrarne na lesno biomaso</t>
  </si>
  <si>
    <t>5.4. Stare elektrarne na lesno biomaso</t>
  </si>
  <si>
    <t>6.1 Bioplinske enote - biomasa</t>
  </si>
  <si>
    <t>6.2 Bioplinske enote - odpadki</t>
  </si>
  <si>
    <t>8. Elektrarne na bioplin iz čistilnih naprav</t>
  </si>
  <si>
    <t>7. Elektrarne na odlagališčni plin</t>
  </si>
  <si>
    <t>9. Elektrarne na biološko razgradljive odpadke</t>
  </si>
  <si>
    <t>Celoletno obratovanje (več kot 4.000 h/leto)</t>
  </si>
  <si>
    <t>10. SPTE na fosilna goriva</t>
  </si>
  <si>
    <t>Sezonsko obratovanje (do 4.000h/leto)</t>
  </si>
  <si>
    <t>do 5 MW</t>
  </si>
  <si>
    <t>do 25 MW</t>
  </si>
  <si>
    <t>a</t>
  </si>
  <si>
    <t>b</t>
  </si>
  <si>
    <t>Izračun regresije:</t>
  </si>
  <si>
    <t>NDRS</t>
  </si>
  <si>
    <t>x</t>
  </si>
  <si>
    <t>y</t>
  </si>
  <si>
    <t>ln(x)</t>
  </si>
  <si>
    <t>ln(y)</t>
  </si>
  <si>
    <t>ln(x)*ln(y)</t>
  </si>
  <si>
    <t>(ln(x))^2</t>
  </si>
  <si>
    <r>
      <t>P</t>
    </r>
    <r>
      <rPr>
        <b/>
        <vertAlign val="subscript"/>
        <sz val="11"/>
        <color theme="1"/>
        <rFont val="Calibri"/>
        <family val="2"/>
        <charset val="238"/>
        <scheme val="minor"/>
      </rPr>
      <t>El</t>
    </r>
  </si>
  <si>
    <t>RSEE</t>
  </si>
  <si>
    <t>€/MWh</t>
  </si>
  <si>
    <t>MW</t>
  </si>
  <si>
    <r>
      <t>P</t>
    </r>
    <r>
      <rPr>
        <b/>
        <vertAlign val="subscript"/>
        <sz val="16"/>
        <color theme="1"/>
        <rFont val="Calibri"/>
        <family val="2"/>
        <charset val="238"/>
        <scheme val="minor"/>
      </rPr>
      <t>El</t>
    </r>
    <r>
      <rPr>
        <b/>
        <sz val="16"/>
        <color theme="1"/>
        <rFont val="Calibri"/>
        <family val="2"/>
        <charset val="238"/>
        <scheme val="minor"/>
      </rPr>
      <t xml:space="preserve"> [MW]</t>
    </r>
  </si>
  <si>
    <t>Vnesi nazivno električno moč PN HE:</t>
  </si>
  <si>
    <t>Vnesi nazivno električno moč PN SE:</t>
  </si>
  <si>
    <t>SDRS</t>
  </si>
  <si>
    <t>Vnesi nazivno električno moč PN SPTE:</t>
  </si>
  <si>
    <t>Sezonsko obratovanje (do 4.000 h/leto)</t>
  </si>
  <si>
    <r>
      <t>RSEE = a * P</t>
    </r>
    <r>
      <rPr>
        <b/>
        <vertAlign val="subscript"/>
        <sz val="22"/>
        <color theme="1"/>
        <rFont val="Calibri"/>
        <family val="2"/>
        <charset val="238"/>
        <scheme val="minor"/>
      </rPr>
      <t>El</t>
    </r>
    <r>
      <rPr>
        <b/>
        <vertAlign val="superscript"/>
        <sz val="22"/>
        <color theme="1"/>
        <rFont val="Calibri"/>
        <family val="2"/>
        <charset val="238"/>
        <scheme val="minor"/>
      </rPr>
      <t>b</t>
    </r>
  </si>
  <si>
    <t>Referenčna tržna cena električne energije:</t>
  </si>
  <si>
    <t>Referenčni stroški za leto 2016</t>
  </si>
  <si>
    <t>do 1 MW</t>
  </si>
  <si>
    <t>PN SPTE</t>
  </si>
  <si>
    <t>do 4.000 ur</t>
  </si>
  <si>
    <t>nad 4.000 ur</t>
  </si>
  <si>
    <t>PN OVE      [EUR/MWh]</t>
  </si>
  <si>
    <t>PN SPTE      [EUR/MWh]</t>
  </si>
  <si>
    <r>
      <t>NDRS</t>
    </r>
    <r>
      <rPr>
        <b/>
        <vertAlign val="subscript"/>
        <sz val="11"/>
        <color theme="1"/>
        <rFont val="Arial"/>
        <family val="2"/>
        <charset val="238"/>
      </rPr>
      <t>SPTE</t>
    </r>
  </si>
  <si>
    <r>
      <t>SDRS</t>
    </r>
    <r>
      <rPr>
        <b/>
        <vertAlign val="subscript"/>
        <sz val="11"/>
        <color theme="1"/>
        <rFont val="Arial"/>
        <family val="2"/>
        <charset val="238"/>
      </rPr>
      <t>SPTE</t>
    </r>
  </si>
  <si>
    <r>
      <t>RSEE</t>
    </r>
    <r>
      <rPr>
        <b/>
        <vertAlign val="subscript"/>
        <sz val="11"/>
        <rFont val="Arial"/>
        <family val="2"/>
        <charset val="238"/>
      </rPr>
      <t>SPTE</t>
    </r>
  </si>
  <si>
    <r>
      <t>do 5 kW</t>
    </r>
    <r>
      <rPr>
        <b/>
        <vertAlign val="subscript"/>
        <sz val="9"/>
        <color theme="0"/>
        <rFont val="Calibri"/>
        <family val="2"/>
        <charset val="238"/>
        <scheme val="minor"/>
      </rPr>
      <t>el</t>
    </r>
  </si>
  <si>
    <r>
      <t>večje 5 kW</t>
    </r>
    <r>
      <rPr>
        <b/>
        <vertAlign val="subscript"/>
        <sz val="9"/>
        <color theme="0"/>
        <rFont val="Calibri"/>
        <family val="2"/>
        <charset val="238"/>
        <scheme val="minor"/>
      </rPr>
      <t>el</t>
    </r>
  </si>
  <si>
    <t>NDRS + SDRS</t>
  </si>
  <si>
    <r>
      <t>RSEE</t>
    </r>
    <r>
      <rPr>
        <b/>
        <vertAlign val="subscript"/>
        <sz val="12"/>
        <color theme="1"/>
        <rFont val="Calibri"/>
        <family val="2"/>
        <charset val="238"/>
        <scheme val="minor"/>
      </rPr>
      <t>HE</t>
    </r>
    <r>
      <rPr>
        <b/>
        <sz val="12"/>
        <color theme="1"/>
        <rFont val="Calibri"/>
        <family val="2"/>
        <charset val="238"/>
        <scheme val="minor"/>
      </rPr>
      <t xml:space="preserve"> =83,279 * P</t>
    </r>
    <r>
      <rPr>
        <b/>
        <vertAlign val="subscript"/>
        <sz val="12"/>
        <color theme="1"/>
        <rFont val="Calibri"/>
        <family val="2"/>
        <charset val="238"/>
        <scheme val="minor"/>
      </rPr>
      <t>el</t>
    </r>
    <r>
      <rPr>
        <b/>
        <vertAlign val="superscript"/>
        <sz val="12"/>
        <color theme="1"/>
        <rFont val="Calibri"/>
        <family val="2"/>
        <charset val="238"/>
        <scheme val="minor"/>
      </rPr>
      <t>-0,098</t>
    </r>
  </si>
  <si>
    <r>
      <t>PN SE &gt;11 kW</t>
    </r>
    <r>
      <rPr>
        <b/>
        <vertAlign val="subscript"/>
        <sz val="12"/>
        <color theme="1"/>
        <rFont val="Calibri"/>
        <family val="2"/>
        <charset val="238"/>
        <scheme val="minor"/>
      </rPr>
      <t>el</t>
    </r>
    <r>
      <rPr>
        <b/>
        <sz val="12"/>
        <color theme="1"/>
        <rFont val="Calibri"/>
        <family val="2"/>
        <charset val="238"/>
        <scheme val="minor"/>
      </rPr>
      <t>: RSEE</t>
    </r>
    <r>
      <rPr>
        <b/>
        <vertAlign val="subscript"/>
        <sz val="12"/>
        <color theme="1"/>
        <rFont val="Calibri"/>
        <family val="2"/>
        <charset val="238"/>
        <scheme val="minor"/>
      </rPr>
      <t>SES</t>
    </r>
    <r>
      <rPr>
        <b/>
        <sz val="12"/>
        <color theme="1"/>
        <rFont val="Calibri"/>
        <family val="2"/>
        <charset val="238"/>
        <scheme val="minor"/>
      </rPr>
      <t>=80,025 * P</t>
    </r>
    <r>
      <rPr>
        <b/>
        <vertAlign val="subscript"/>
        <sz val="12"/>
        <color theme="1"/>
        <rFont val="Calibri"/>
        <family val="2"/>
        <charset val="238"/>
        <scheme val="minor"/>
      </rPr>
      <t>el</t>
    </r>
    <r>
      <rPr>
        <b/>
        <vertAlign val="superscript"/>
        <sz val="12"/>
        <color theme="1"/>
        <rFont val="Calibri"/>
        <family val="2"/>
        <charset val="238"/>
        <scheme val="minor"/>
      </rPr>
      <t>-0,096</t>
    </r>
  </si>
  <si>
    <r>
      <t>NDRS</t>
    </r>
    <r>
      <rPr>
        <b/>
        <vertAlign val="subscript"/>
        <sz val="12"/>
        <color theme="1"/>
        <rFont val="Calibri"/>
        <family val="2"/>
        <charset val="238"/>
        <scheme val="minor"/>
      </rPr>
      <t>&lt;4000</t>
    </r>
    <r>
      <rPr>
        <b/>
        <sz val="12"/>
        <color theme="1"/>
        <rFont val="Calibri"/>
        <family val="2"/>
        <charset val="238"/>
        <scheme val="minor"/>
      </rPr>
      <t xml:space="preserve"> = 46,765 * P</t>
    </r>
    <r>
      <rPr>
        <b/>
        <vertAlign val="subscript"/>
        <sz val="12"/>
        <color theme="1"/>
        <rFont val="Calibri"/>
        <family val="2"/>
        <charset val="238"/>
        <scheme val="minor"/>
      </rPr>
      <t>el</t>
    </r>
    <r>
      <rPr>
        <b/>
        <vertAlign val="superscript"/>
        <sz val="12"/>
        <color theme="1"/>
        <rFont val="Calibri"/>
        <family val="2"/>
        <charset val="238"/>
        <scheme val="minor"/>
      </rPr>
      <t>-0,176</t>
    </r>
  </si>
  <si>
    <r>
      <t>NDRS</t>
    </r>
    <r>
      <rPr>
        <b/>
        <vertAlign val="subscript"/>
        <sz val="12"/>
        <color theme="1"/>
        <rFont val="Calibri"/>
        <family val="2"/>
        <charset val="238"/>
        <scheme val="minor"/>
      </rPr>
      <t>&gt;4000</t>
    </r>
    <r>
      <rPr>
        <b/>
        <sz val="12"/>
        <color theme="1"/>
        <rFont val="Calibri"/>
        <family val="2"/>
        <charset val="238"/>
        <scheme val="minor"/>
      </rPr>
      <t xml:space="preserve"> = 31,101 * P</t>
    </r>
    <r>
      <rPr>
        <b/>
        <vertAlign val="subscript"/>
        <sz val="12"/>
        <color theme="1"/>
        <rFont val="Calibri"/>
        <family val="2"/>
        <charset val="238"/>
        <scheme val="minor"/>
      </rPr>
      <t>el</t>
    </r>
    <r>
      <rPr>
        <b/>
        <vertAlign val="superscript"/>
        <sz val="12"/>
        <color theme="1"/>
        <rFont val="Calibri"/>
        <family val="2"/>
        <charset val="238"/>
        <scheme val="minor"/>
      </rPr>
      <t>-0,168</t>
    </r>
  </si>
  <si>
    <r>
      <t xml:space="preserve">   SDRS</t>
    </r>
    <r>
      <rPr>
        <b/>
        <vertAlign val="subscript"/>
        <sz val="12"/>
        <color theme="1"/>
        <rFont val="Calibri"/>
        <family val="2"/>
        <charset val="238"/>
        <scheme val="minor"/>
      </rPr>
      <t>SPTE</t>
    </r>
    <r>
      <rPr>
        <b/>
        <sz val="12"/>
        <color theme="1"/>
        <rFont val="Calibri"/>
        <family val="2"/>
        <charset val="238"/>
        <scheme val="minor"/>
      </rPr>
      <t xml:space="preserve"> = 38,934 * P</t>
    </r>
    <r>
      <rPr>
        <b/>
        <vertAlign val="subscript"/>
        <sz val="12"/>
        <color theme="1"/>
        <rFont val="Calibri"/>
        <family val="2"/>
        <charset val="238"/>
        <scheme val="minor"/>
      </rPr>
      <t>el</t>
    </r>
    <r>
      <rPr>
        <b/>
        <vertAlign val="superscript"/>
        <sz val="12"/>
        <color theme="1"/>
        <rFont val="Calibri"/>
        <family val="2"/>
        <charset val="238"/>
        <scheme val="minor"/>
      </rPr>
      <t>-0,060</t>
    </r>
  </si>
  <si>
    <t>Referenčni stroški za leto 2016 za tipične velikostne razrede PN</t>
  </si>
  <si>
    <t>Leto</t>
  </si>
  <si>
    <t>Ref. cena zemelj. Plina (C(B)):</t>
  </si>
  <si>
    <t>KODA</t>
  </si>
  <si>
    <t>Delež izkor. toplote</t>
  </si>
  <si>
    <t>Specifični investicijski stroški (EUR/kWel)</t>
  </si>
  <si>
    <t>Zavar. idr. % invest.</t>
  </si>
  <si>
    <t>Obratovanje % invest.</t>
  </si>
  <si>
    <t>Delo
 št. zaposl.</t>
  </si>
  <si>
    <t>HE01</t>
  </si>
  <si>
    <t>HE02</t>
  </si>
  <si>
    <t>HE03</t>
  </si>
  <si>
    <t>VE01</t>
  </si>
  <si>
    <t>VE02</t>
  </si>
  <si>
    <t>VE03</t>
  </si>
  <si>
    <t>SE11</t>
  </si>
  <si>
    <t>SE12</t>
  </si>
  <si>
    <t>SE13</t>
  </si>
  <si>
    <t>SE21</t>
  </si>
  <si>
    <t>SE22</t>
  </si>
  <si>
    <t>SE23</t>
  </si>
  <si>
    <t>GT01</t>
  </si>
  <si>
    <t>GT02</t>
  </si>
  <si>
    <t>GT03</t>
  </si>
  <si>
    <t>LB11</t>
  </si>
  <si>
    <t>LB12</t>
  </si>
  <si>
    <t>LB13</t>
  </si>
  <si>
    <t>5.4.Stare elektrarne na lesno biomaso</t>
  </si>
  <si>
    <t>LB41</t>
  </si>
  <si>
    <t>LB42</t>
  </si>
  <si>
    <t>LB43</t>
  </si>
  <si>
    <t>BP11</t>
  </si>
  <si>
    <t>BP12</t>
  </si>
  <si>
    <t>BP13</t>
  </si>
  <si>
    <t>BP21</t>
  </si>
  <si>
    <t>BP22</t>
  </si>
  <si>
    <t>BP23</t>
  </si>
  <si>
    <t>7. Elektrarne na bioplin iz čistilnih naprav</t>
  </si>
  <si>
    <t>ČN01</t>
  </si>
  <si>
    <t>ČN02</t>
  </si>
  <si>
    <t>ČN03</t>
  </si>
  <si>
    <t>8. Elektrarne na odlagališčni plin</t>
  </si>
  <si>
    <t>OP01</t>
  </si>
  <si>
    <t>OP02</t>
  </si>
  <si>
    <t>OP03</t>
  </si>
  <si>
    <t>BO01</t>
  </si>
  <si>
    <t>BO02</t>
  </si>
  <si>
    <t>BO03</t>
  </si>
  <si>
    <t>11. SPTE na fosilna goriva (do 4.000 ur)</t>
  </si>
  <si>
    <t>SF11</t>
  </si>
  <si>
    <t>SF12</t>
  </si>
  <si>
    <t>SF13</t>
  </si>
  <si>
    <t>SF14</t>
  </si>
  <si>
    <t>11. SPTE na fosilna goriva (več kot 4.000 ur)</t>
  </si>
  <si>
    <t>SF21</t>
  </si>
  <si>
    <t>SF22</t>
  </si>
  <si>
    <t>SF23</t>
  </si>
  <si>
    <t>SF24</t>
  </si>
  <si>
    <t>Podatek ali podpora ni predvidena</t>
  </si>
  <si>
    <t>3.2 Sončne elektrarne - integrirane</t>
  </si>
  <si>
    <t>SE24</t>
  </si>
  <si>
    <t>€/Sm3</t>
  </si>
  <si>
    <t>Predvidene obratov. ure za tip elektarne</t>
  </si>
  <si>
    <r>
      <t>Izk</t>
    </r>
    <r>
      <rPr>
        <b/>
        <vertAlign val="subscript"/>
        <sz val="11"/>
        <rFont val="Arial"/>
        <family val="2"/>
        <charset val="238"/>
      </rPr>
      <t>el</t>
    </r>
    <r>
      <rPr>
        <b/>
        <sz val="11"/>
        <rFont val="Arial"/>
        <family val="2"/>
        <charset val="238"/>
      </rPr>
      <t xml:space="preserve"> %</t>
    </r>
  </si>
  <si>
    <r>
      <t>Izk</t>
    </r>
    <r>
      <rPr>
        <b/>
        <vertAlign val="subscript"/>
        <sz val="11"/>
        <rFont val="Arial"/>
        <family val="2"/>
        <charset val="238"/>
      </rPr>
      <t>t</t>
    </r>
    <r>
      <rPr>
        <b/>
        <sz val="11"/>
        <rFont val="Arial"/>
        <family val="2"/>
        <charset val="238"/>
      </rPr>
      <t xml:space="preserve"> %</t>
    </r>
  </si>
  <si>
    <t>Tipčna velikost (MW)</t>
  </si>
  <si>
    <t>Vzdrževanje %  invest., (€/MWh)</t>
  </si>
  <si>
    <t>NDRS
 (€/MWh)</t>
  </si>
  <si>
    <t>SDRS
 (€/MWh)</t>
  </si>
  <si>
    <t>RSEE (€/MWh)</t>
  </si>
  <si>
    <t>Cena ZO (€/MWh)</t>
  </si>
  <si>
    <t>Višina OP (€/MWh)</t>
  </si>
  <si>
    <t>TABELA RSEE 2016</t>
  </si>
  <si>
    <r>
      <t xml:space="preserve"> P</t>
    </r>
    <r>
      <rPr>
        <b/>
        <vertAlign val="subscript"/>
        <sz val="16"/>
        <color theme="1"/>
        <rFont val="Calibri"/>
        <family val="2"/>
        <charset val="238"/>
        <scheme val="minor"/>
      </rPr>
      <t>El</t>
    </r>
    <r>
      <rPr>
        <b/>
        <sz val="16"/>
        <color theme="1"/>
        <rFont val="Calibri"/>
        <family val="2"/>
        <charset val="238"/>
        <scheme val="minor"/>
      </rPr>
      <t xml:space="preserve"> [MW]</t>
    </r>
  </si>
  <si>
    <r>
      <t xml:space="preserve">  P</t>
    </r>
    <r>
      <rPr>
        <b/>
        <vertAlign val="subscript"/>
        <sz val="16"/>
        <color theme="1"/>
        <rFont val="Calibri"/>
        <family val="2"/>
        <charset val="238"/>
        <scheme val="minor"/>
      </rPr>
      <t>El</t>
    </r>
    <r>
      <rPr>
        <b/>
        <sz val="16"/>
        <color theme="1"/>
        <rFont val="Calibri"/>
        <family val="2"/>
        <charset val="238"/>
        <scheme val="minor"/>
      </rPr>
      <t xml:space="preserve"> [MW]</t>
    </r>
  </si>
  <si>
    <r>
      <t>Izračun RSEE za leto 2016 z regresijskimi krivuljami</t>
    </r>
    <r>
      <rPr>
        <b/>
        <sz val="20"/>
        <rFont val="Calibri"/>
        <family val="2"/>
        <charset val="238"/>
        <scheme val="minor"/>
      </rPr>
      <t>*</t>
    </r>
  </si>
  <si>
    <r>
      <rPr>
        <b/>
        <sz val="20"/>
        <rFont val="Calibri"/>
        <family val="2"/>
        <charset val="238"/>
        <scheme val="minor"/>
      </rPr>
      <t xml:space="preserve">* </t>
    </r>
    <r>
      <rPr>
        <b/>
        <sz val="10"/>
        <rFont val="Calibri"/>
        <family val="2"/>
        <charset val="238"/>
        <scheme val="minor"/>
      </rPr>
      <t xml:space="preserve">Agencija za energijo uporabnike opozarja, da je kalkulator zgolj informativni pripomoček za preverbo zgornje meje referenčnih stroškov proizvodnje elektrike v proizvodni napravi, </t>
    </r>
  </si>
  <si>
    <t xml:space="preserve">      zato ne jamči in ne prevzema nobene odgovornosti za točnost izračuna. Izračune uporabniki uporabljajo na lastno odgovornost in nimajo značaja uradnega dokumenta.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</si>
</sst>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0.0"/>
    <numFmt numFmtId="166" formatCode="#,##0.000"/>
    <numFmt numFmtId="167" formatCode="0.0%"/>
    <numFmt numFmtId="168" formatCode="#,##0.0"/>
    <numFmt numFmtId="169" formatCode="0.0000"/>
  </numFmts>
  <fonts count="5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i/>
      <sz val="8"/>
      <name val="Arial"/>
      <family val="2"/>
    </font>
    <font>
      <b/>
      <sz val="7"/>
      <name val="Arial"/>
      <family val="2"/>
      <charset val="238"/>
    </font>
    <font>
      <b/>
      <sz val="7"/>
      <color rgb="FFFF0000"/>
      <name val="Arial"/>
      <family val="2"/>
      <charset val="238"/>
    </font>
    <font>
      <sz val="10"/>
      <color rgb="FFFF0000"/>
      <name val="Arial"/>
      <family val="2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b/>
      <vertAlign val="sub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bscript"/>
      <sz val="12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vertAlign val="subscript"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vertAlign val="subscript"/>
      <sz val="22"/>
      <color theme="1"/>
      <name val="Calibri"/>
      <family val="2"/>
      <charset val="238"/>
      <scheme val="minor"/>
    </font>
    <font>
      <b/>
      <vertAlign val="superscript"/>
      <sz val="22"/>
      <color theme="1"/>
      <name val="Calibri"/>
      <family val="2"/>
      <charset val="238"/>
      <scheme val="minor"/>
    </font>
    <font>
      <b/>
      <sz val="14"/>
      <color rgb="FFFFFFFF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vertAlign val="subscript"/>
      <sz val="11"/>
      <color theme="1"/>
      <name val="Arial"/>
      <family val="2"/>
      <charset val="238"/>
    </font>
    <font>
      <b/>
      <vertAlign val="subscript"/>
      <sz val="11"/>
      <name val="Arial"/>
      <family val="2"/>
      <charset val="238"/>
    </font>
    <font>
      <b/>
      <sz val="14"/>
      <color theme="0"/>
      <name val="Calibri"/>
      <family val="2"/>
      <charset val="238"/>
      <scheme val="minor"/>
    </font>
    <font>
      <b/>
      <vertAlign val="subscript"/>
      <sz val="9"/>
      <color theme="0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i/>
      <sz val="8"/>
      <name val="Arial"/>
      <family val="2"/>
      <charset val="238"/>
    </font>
    <font>
      <b/>
      <sz val="11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9FFCC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medium">
        <color rgb="FF4F81BD"/>
      </right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 style="medium">
        <color rgb="FF4F81BD"/>
      </left>
      <right style="medium">
        <color rgb="FF4F81BD"/>
      </right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/>
      <bottom style="thin">
        <color theme="4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9" fontId="46" fillId="0" borderId="0" applyFont="0" applyFill="0" applyBorder="0" applyAlignment="0" applyProtection="0"/>
  </cellStyleXfs>
  <cellXfs count="32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9" xfId="0" applyBorder="1"/>
    <xf numFmtId="3" fontId="4" fillId="0" borderId="10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center"/>
    </xf>
    <xf numFmtId="3" fontId="5" fillId="1" borderId="12" xfId="0" applyNumberFormat="1" applyFont="1" applyFill="1" applyBorder="1" applyAlignment="1">
      <alignment horizontal="center"/>
    </xf>
    <xf numFmtId="3" fontId="5" fillId="0" borderId="12" xfId="0" applyNumberFormat="1" applyFont="1" applyFill="1" applyBorder="1" applyAlignment="1">
      <alignment horizontal="center"/>
    </xf>
    <xf numFmtId="0" fontId="2" fillId="0" borderId="13" xfId="0" applyFont="1" applyBorder="1"/>
    <xf numFmtId="4" fontId="0" fillId="0" borderId="14" xfId="0" applyNumberFormat="1" applyBorder="1"/>
    <xf numFmtId="4" fontId="0" fillId="0" borderId="15" xfId="0" applyNumberFormat="1" applyBorder="1"/>
    <xf numFmtId="4" fontId="6" fillId="1" borderId="16" xfId="0" applyNumberFormat="1" applyFont="1" applyFill="1" applyBorder="1"/>
    <xf numFmtId="4" fontId="0" fillId="1" borderId="14" xfId="0" applyNumberFormat="1" applyFill="1" applyBorder="1"/>
    <xf numFmtId="4" fontId="0" fillId="1" borderId="15" xfId="0" applyNumberFormat="1" applyFill="1" applyBorder="1"/>
    <xf numFmtId="4" fontId="0" fillId="1" borderId="16" xfId="0" applyNumberFormat="1" applyFill="1" applyBorder="1"/>
    <xf numFmtId="4" fontId="8" fillId="1" borderId="16" xfId="0" applyNumberFormat="1" applyFont="1" applyFill="1" applyBorder="1"/>
    <xf numFmtId="0" fontId="2" fillId="0" borderId="17" xfId="0" applyFont="1" applyBorder="1"/>
    <xf numFmtId="4" fontId="9" fillId="0" borderId="14" xfId="0" applyNumberFormat="1" applyFont="1" applyBorder="1"/>
    <xf numFmtId="4" fontId="9" fillId="0" borderId="15" xfId="0" applyNumberFormat="1" applyFont="1" applyBorder="1"/>
    <xf numFmtId="4" fontId="9" fillId="1" borderId="16" xfId="0" applyNumberFormat="1" applyFont="1" applyFill="1" applyBorder="1"/>
    <xf numFmtId="4" fontId="9" fillId="1" borderId="14" xfId="0" applyNumberFormat="1" applyFont="1" applyFill="1" applyBorder="1"/>
    <xf numFmtId="4" fontId="9" fillId="1" borderId="15" xfId="0" applyNumberFormat="1" applyFont="1" applyFill="1" applyBorder="1"/>
    <xf numFmtId="4" fontId="0" fillId="2" borderId="14" xfId="0" applyNumberFormat="1" applyFill="1" applyBorder="1"/>
    <xf numFmtId="0" fontId="2" fillId="0" borderId="17" xfId="0" applyFont="1" applyFill="1" applyBorder="1"/>
    <xf numFmtId="0" fontId="2" fillId="0" borderId="19" xfId="0" applyFont="1" applyBorder="1"/>
    <xf numFmtId="4" fontId="0" fillId="1" borderId="10" xfId="0" applyNumberFormat="1" applyFill="1" applyBorder="1"/>
    <xf numFmtId="4" fontId="0" fillId="0" borderId="11" xfId="0" applyNumberFormat="1" applyBorder="1"/>
    <xf numFmtId="4" fontId="6" fillId="1" borderId="12" xfId="0" applyNumberFormat="1" applyFont="1" applyFill="1" applyBorder="1"/>
    <xf numFmtId="4" fontId="0" fillId="1" borderId="11" xfId="0" applyNumberFormat="1" applyFill="1" applyBorder="1"/>
    <xf numFmtId="4" fontId="0" fillId="1" borderId="12" xfId="0" applyNumberFormat="1" applyFill="1" applyBorder="1"/>
    <xf numFmtId="4" fontId="8" fillId="1" borderId="12" xfId="0" applyNumberFormat="1" applyFont="1" applyFill="1" applyBorder="1"/>
    <xf numFmtId="0" fontId="2" fillId="0" borderId="1" xfId="0" applyFont="1" applyFill="1" applyBorder="1"/>
    <xf numFmtId="3" fontId="4" fillId="0" borderId="24" xfId="0" applyNumberFormat="1" applyFont="1" applyFill="1" applyBorder="1" applyAlignment="1">
      <alignment horizontal="center"/>
    </xf>
    <xf numFmtId="3" fontId="4" fillId="0" borderId="25" xfId="0" applyNumberFormat="1" applyFont="1" applyFill="1" applyBorder="1" applyAlignment="1">
      <alignment horizontal="center"/>
    </xf>
    <xf numFmtId="3" fontId="4" fillId="0" borderId="26" xfId="0" applyNumberFormat="1" applyFont="1" applyFill="1" applyBorder="1" applyAlignment="1">
      <alignment horizontal="center"/>
    </xf>
    <xf numFmtId="2" fontId="0" fillId="0" borderId="23" xfId="0" applyNumberFormat="1" applyBorder="1"/>
    <xf numFmtId="2" fontId="0" fillId="0" borderId="3" xfId="0" applyNumberFormat="1" applyBorder="1"/>
    <xf numFmtId="2" fontId="0" fillId="0" borderId="2" xfId="0" applyNumberFormat="1" applyBorder="1"/>
    <xf numFmtId="2" fontId="0" fillId="0" borderId="4" xfId="0" applyNumberFormat="1" applyBorder="1"/>
    <xf numFmtId="2" fontId="0" fillId="0" borderId="32" xfId="0" applyNumberFormat="1" applyBorder="1"/>
    <xf numFmtId="2" fontId="0" fillId="0" borderId="33" xfId="0" applyNumberFormat="1" applyBorder="1"/>
    <xf numFmtId="0" fontId="12" fillId="0" borderId="28" xfId="0" applyFont="1" applyFill="1" applyBorder="1" applyAlignment="1">
      <alignment horizontal="left" indent="4"/>
    </xf>
    <xf numFmtId="0" fontId="12" fillId="0" borderId="9" xfId="0" applyFont="1" applyFill="1" applyBorder="1" applyAlignment="1">
      <alignment horizontal="left" indent="4"/>
    </xf>
    <xf numFmtId="4" fontId="12" fillId="0" borderId="14" xfId="0" applyNumberFormat="1" applyFont="1" applyBorder="1"/>
    <xf numFmtId="4" fontId="12" fillId="0" borderId="15" xfId="0" applyNumberFormat="1" applyFont="1" applyBorder="1"/>
    <xf numFmtId="4" fontId="12" fillId="1" borderId="10" xfId="0" applyNumberFormat="1" applyFont="1" applyFill="1" applyBorder="1"/>
    <xf numFmtId="4" fontId="12" fillId="0" borderId="11" xfId="0" applyNumberFormat="1" applyFont="1" applyBorder="1"/>
    <xf numFmtId="2" fontId="1" fillId="0" borderId="20" xfId="0" applyNumberFormat="1" applyFont="1" applyBorder="1"/>
    <xf numFmtId="2" fontId="1" fillId="0" borderId="21" xfId="0" applyNumberFormat="1" applyFont="1" applyBorder="1"/>
    <xf numFmtId="2" fontId="1" fillId="0" borderId="22" xfId="0" applyNumberFormat="1" applyFont="1" applyBorder="1"/>
    <xf numFmtId="2" fontId="1" fillId="0" borderId="29" xfId="0" applyNumberFormat="1" applyFont="1" applyBorder="1"/>
    <xf numFmtId="2" fontId="1" fillId="0" borderId="30" xfId="0" applyNumberFormat="1" applyFont="1" applyBorder="1"/>
    <xf numFmtId="2" fontId="1" fillId="0" borderId="31" xfId="0" applyNumberFormat="1" applyFont="1" applyBorder="1"/>
    <xf numFmtId="0" fontId="1" fillId="0" borderId="0" xfId="0" applyFont="1"/>
    <xf numFmtId="0" fontId="20" fillId="0" borderId="0" xfId="0" applyFont="1"/>
    <xf numFmtId="0" fontId="1" fillId="0" borderId="0" xfId="0" applyFont="1" applyAlignment="1">
      <alignment horizontal="center"/>
    </xf>
    <xf numFmtId="0" fontId="22" fillId="0" borderId="0" xfId="0" applyFont="1"/>
    <xf numFmtId="0" fontId="30" fillId="0" borderId="0" xfId="0" applyFont="1"/>
    <xf numFmtId="0" fontId="31" fillId="0" borderId="0" xfId="0" applyFont="1"/>
    <xf numFmtId="4" fontId="0" fillId="0" borderId="0" xfId="0" applyNumberFormat="1"/>
    <xf numFmtId="0" fontId="39" fillId="7" borderId="51" xfId="0" applyFont="1" applyFill="1" applyBorder="1" applyAlignment="1">
      <alignment horizontal="left" vertical="center"/>
    </xf>
    <xf numFmtId="0" fontId="39" fillId="7" borderId="52" xfId="0" applyFont="1" applyFill="1" applyBorder="1" applyAlignment="1">
      <alignment horizontal="center" vertical="center"/>
    </xf>
    <xf numFmtId="0" fontId="39" fillId="7" borderId="53" xfId="0" applyFont="1" applyFill="1" applyBorder="1" applyAlignment="1">
      <alignment horizontal="center" vertical="center"/>
    </xf>
    <xf numFmtId="0" fontId="39" fillId="7" borderId="54" xfId="0" applyFont="1" applyFill="1" applyBorder="1" applyAlignment="1">
      <alignment horizontal="center" vertical="center"/>
    </xf>
    <xf numFmtId="0" fontId="43" fillId="7" borderId="51" xfId="0" applyFont="1" applyFill="1" applyBorder="1" applyAlignment="1">
      <alignment horizontal="left" vertical="center"/>
    </xf>
    <xf numFmtId="0" fontId="43" fillId="7" borderId="52" xfId="0" applyFont="1" applyFill="1" applyBorder="1" applyAlignment="1">
      <alignment horizontal="center" vertical="center"/>
    </xf>
    <xf numFmtId="0" fontId="43" fillId="7" borderId="53" xfId="0" applyFont="1" applyFill="1" applyBorder="1" applyAlignment="1">
      <alignment horizontal="center" vertical="center"/>
    </xf>
    <xf numFmtId="0" fontId="43" fillId="7" borderId="54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4" fontId="1" fillId="0" borderId="50" xfId="0" applyNumberFormat="1" applyFont="1" applyBorder="1" applyAlignment="1">
      <alignment horizontal="center" vertical="center"/>
    </xf>
    <xf numFmtId="4" fontId="1" fillId="0" borderId="56" xfId="0" applyNumberFormat="1" applyFont="1" applyBorder="1" applyAlignment="1">
      <alignment horizontal="center" vertical="center"/>
    </xf>
    <xf numFmtId="4" fontId="1" fillId="0" borderId="58" xfId="0" applyNumberFormat="1" applyFont="1" applyBorder="1" applyAlignment="1">
      <alignment horizontal="center" vertical="center"/>
    </xf>
    <xf numFmtId="4" fontId="1" fillId="0" borderId="59" xfId="0" applyNumberFormat="1" applyFont="1" applyBorder="1" applyAlignment="1">
      <alignment horizontal="center" vertical="center"/>
    </xf>
    <xf numFmtId="0" fontId="25" fillId="0" borderId="55" xfId="0" applyFont="1" applyBorder="1" applyAlignment="1">
      <alignment horizontal="left" vertical="center"/>
    </xf>
    <xf numFmtId="0" fontId="25" fillId="0" borderId="55" xfId="0" applyFont="1" applyFill="1" applyBorder="1" applyAlignment="1">
      <alignment horizontal="left" vertical="center"/>
    </xf>
    <xf numFmtId="0" fontId="25" fillId="0" borderId="57" xfId="0" applyFont="1" applyBorder="1" applyAlignment="1">
      <alignment horizontal="left" vertical="center"/>
    </xf>
    <xf numFmtId="0" fontId="1" fillId="0" borderId="61" xfId="0" applyFont="1" applyBorder="1" applyAlignment="1">
      <alignment horizontal="center" vertical="center"/>
    </xf>
    <xf numFmtId="2" fontId="1" fillId="0" borderId="61" xfId="0" applyNumberFormat="1" applyFont="1" applyBorder="1" applyAlignment="1">
      <alignment horizontal="center" vertical="center"/>
    </xf>
    <xf numFmtId="2" fontId="1" fillId="0" borderId="50" xfId="0" applyNumberFormat="1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2" fontId="1" fillId="0" borderId="58" xfId="0" applyNumberFormat="1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2" fontId="1" fillId="0" borderId="64" xfId="0" applyNumberFormat="1" applyFont="1" applyBorder="1" applyAlignment="1">
      <alignment horizontal="center" vertical="center"/>
    </xf>
    <xf numFmtId="0" fontId="40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justify" vertical="center"/>
    </xf>
    <xf numFmtId="0" fontId="14" fillId="0" borderId="59" xfId="0" applyFont="1" applyBorder="1" applyAlignment="1">
      <alignment horizontal="center" vertical="center"/>
    </xf>
    <xf numFmtId="0" fontId="45" fillId="0" borderId="0" xfId="1" applyFont="1" applyAlignment="1">
      <alignment horizontal="right"/>
    </xf>
    <xf numFmtId="2" fontId="45" fillId="0" borderId="0" xfId="1" applyNumberFormat="1" applyFont="1" applyAlignment="1">
      <alignment horizontal="right"/>
    </xf>
    <xf numFmtId="0" fontId="45" fillId="0" borderId="0" xfId="1" applyFont="1"/>
    <xf numFmtId="0" fontId="47" fillId="0" borderId="0" xfId="1" applyFont="1"/>
    <xf numFmtId="0" fontId="7" fillId="0" borderId="0" xfId="1"/>
    <xf numFmtId="0" fontId="26" fillId="0" borderId="0" xfId="1" applyFont="1" applyAlignment="1">
      <alignment horizontal="right"/>
    </xf>
    <xf numFmtId="0" fontId="26" fillId="4" borderId="0" xfId="1" applyFont="1" applyFill="1" applyAlignment="1">
      <alignment horizontal="center"/>
    </xf>
    <xf numFmtId="0" fontId="22" fillId="0" borderId="0" xfId="1" applyFont="1" applyAlignment="1">
      <alignment horizontal="right"/>
    </xf>
    <xf numFmtId="2" fontId="22" fillId="0" borderId="0" xfId="1" applyNumberFormat="1" applyFont="1" applyAlignment="1">
      <alignment horizontal="right"/>
    </xf>
    <xf numFmtId="0" fontId="22" fillId="0" borderId="0" xfId="1" applyFont="1"/>
    <xf numFmtId="0" fontId="22" fillId="0" borderId="0" xfId="1" applyFont="1" applyBorder="1" applyAlignment="1">
      <alignment horizontal="right"/>
    </xf>
    <xf numFmtId="0" fontId="22" fillId="0" borderId="0" xfId="1" applyFont="1" applyBorder="1"/>
    <xf numFmtId="0" fontId="48" fillId="0" borderId="0" xfId="0" applyFont="1" applyBorder="1" applyAlignment="1">
      <alignment horizontal="center"/>
    </xf>
    <xf numFmtId="0" fontId="7" fillId="0" borderId="34" xfId="1" applyBorder="1"/>
    <xf numFmtId="0" fontId="12" fillId="0" borderId="66" xfId="1" applyFont="1" applyBorder="1" applyAlignment="1">
      <alignment horizontal="center"/>
    </xf>
    <xf numFmtId="0" fontId="2" fillId="0" borderId="71" xfId="1" applyFont="1" applyBorder="1"/>
    <xf numFmtId="0" fontId="2" fillId="0" borderId="13" xfId="1" applyFont="1" applyBorder="1" applyAlignment="1">
      <alignment horizontal="center"/>
    </xf>
    <xf numFmtId="3" fontId="12" fillId="0" borderId="73" xfId="1" applyNumberFormat="1" applyFont="1" applyBorder="1"/>
    <xf numFmtId="0" fontId="7" fillId="0" borderId="6" xfId="1" applyBorder="1"/>
    <xf numFmtId="0" fontId="2" fillId="0" borderId="17" xfId="1" applyFont="1" applyBorder="1" applyAlignment="1">
      <alignment horizontal="center"/>
    </xf>
    <xf numFmtId="0" fontId="2" fillId="0" borderId="6" xfId="1" applyFont="1" applyBorder="1"/>
    <xf numFmtId="0" fontId="12" fillId="0" borderId="17" xfId="1" applyFont="1" applyBorder="1" applyAlignment="1">
      <alignment horizontal="center"/>
    </xf>
    <xf numFmtId="3" fontId="12" fillId="3" borderId="73" xfId="1" applyNumberFormat="1" applyFont="1" applyFill="1" applyBorder="1"/>
    <xf numFmtId="0" fontId="2" fillId="0" borderId="6" xfId="1" applyFont="1" applyFill="1" applyBorder="1"/>
    <xf numFmtId="0" fontId="7" fillId="0" borderId="76" xfId="1" applyBorder="1"/>
    <xf numFmtId="0" fontId="2" fillId="0" borderId="77" xfId="1" applyFont="1" applyBorder="1" applyAlignment="1">
      <alignment horizontal="center"/>
    </xf>
    <xf numFmtId="3" fontId="12" fillId="0" borderId="82" xfId="1" applyNumberFormat="1" applyFont="1" applyBorder="1"/>
    <xf numFmtId="0" fontId="12" fillId="0" borderId="2" xfId="1" applyFont="1" applyBorder="1"/>
    <xf numFmtId="0" fontId="12" fillId="0" borderId="28" xfId="1" applyFont="1" applyBorder="1" applyAlignment="1">
      <alignment horizontal="center"/>
    </xf>
    <xf numFmtId="3" fontId="12" fillId="0" borderId="20" xfId="1" applyNumberFormat="1" applyFont="1" applyBorder="1"/>
    <xf numFmtId="3" fontId="12" fillId="0" borderId="4" xfId="1" applyNumberFormat="1" applyFont="1" applyBorder="1" applyAlignment="1">
      <alignment horizontal="center"/>
    </xf>
    <xf numFmtId="167" fontId="12" fillId="0" borderId="84" xfId="2" applyNumberFormat="1" applyFont="1" applyBorder="1" applyAlignment="1">
      <alignment horizontal="center"/>
    </xf>
    <xf numFmtId="0" fontId="7" fillId="0" borderId="14" xfId="1" applyBorder="1"/>
    <xf numFmtId="3" fontId="12" fillId="0" borderId="8" xfId="1" applyNumberFormat="1" applyFont="1" applyBorder="1" applyAlignment="1">
      <alignment horizontal="center"/>
    </xf>
    <xf numFmtId="167" fontId="12" fillId="0" borderId="46" xfId="2" applyNumberFormat="1" applyFont="1" applyBorder="1" applyAlignment="1">
      <alignment horizontal="center"/>
    </xf>
    <xf numFmtId="0" fontId="7" fillId="0" borderId="86" xfId="1" applyBorder="1"/>
    <xf numFmtId="0" fontId="12" fillId="0" borderId="19" xfId="1" applyFont="1" applyBorder="1" applyAlignment="1">
      <alignment horizontal="center"/>
    </xf>
    <xf numFmtId="3" fontId="12" fillId="0" borderId="29" xfId="1" applyNumberFormat="1" applyFont="1" applyBorder="1"/>
    <xf numFmtId="3" fontId="12" fillId="0" borderId="89" xfId="1" applyNumberFormat="1" applyFont="1" applyBorder="1" applyAlignment="1">
      <alignment horizontal="center"/>
    </xf>
    <xf numFmtId="167" fontId="12" fillId="0" borderId="87" xfId="2" applyNumberFormat="1" applyFont="1" applyBorder="1" applyAlignment="1">
      <alignment horizontal="center"/>
    </xf>
    <xf numFmtId="0" fontId="7" fillId="3" borderId="0" xfId="1" applyFill="1"/>
    <xf numFmtId="0" fontId="51" fillId="0" borderId="0" xfId="1" applyFont="1"/>
    <xf numFmtId="169" fontId="7" fillId="0" borderId="0" xfId="1" applyNumberFormat="1"/>
    <xf numFmtId="0" fontId="2" fillId="0" borderId="14" xfId="1" applyFont="1" applyBorder="1"/>
    <xf numFmtId="0" fontId="12" fillId="0" borderId="15" xfId="1" applyFont="1" applyBorder="1" applyAlignment="1">
      <alignment horizontal="center"/>
    </xf>
    <xf numFmtId="0" fontId="7" fillId="0" borderId="15" xfId="1" applyBorder="1"/>
    <xf numFmtId="0" fontId="7" fillId="0" borderId="0" xfId="1" applyBorder="1"/>
    <xf numFmtId="0" fontId="7" fillId="0" borderId="72" xfId="1" applyBorder="1"/>
    <xf numFmtId="3" fontId="7" fillId="0" borderId="15" xfId="1" applyNumberFormat="1" applyBorder="1"/>
    <xf numFmtId="0" fontId="7" fillId="12" borderId="72" xfId="1" applyFill="1" applyBorder="1"/>
    <xf numFmtId="167" fontId="12" fillId="3" borderId="3" xfId="2" applyNumberFormat="1" applyFont="1" applyFill="1" applyBorder="1" applyAlignment="1">
      <alignment horizontal="center"/>
    </xf>
    <xf numFmtId="167" fontId="12" fillId="3" borderId="45" xfId="2" applyNumberFormat="1" applyFont="1" applyFill="1" applyBorder="1" applyAlignment="1">
      <alignment horizontal="center"/>
    </xf>
    <xf numFmtId="167" fontId="12" fillId="3" borderId="23" xfId="2" applyNumberFormat="1" applyFont="1" applyFill="1" applyBorder="1" applyAlignment="1">
      <alignment horizontal="center"/>
    </xf>
    <xf numFmtId="49" fontId="50" fillId="13" borderId="66" xfId="1" applyNumberFormat="1" applyFont="1" applyFill="1" applyBorder="1" applyAlignment="1" applyProtection="1">
      <alignment horizontal="center" vertical="center" wrapText="1"/>
      <protection locked="0"/>
    </xf>
    <xf numFmtId="49" fontId="52" fillId="4" borderId="68" xfId="1" applyNumberFormat="1" applyFont="1" applyFill="1" applyBorder="1" applyAlignment="1" applyProtection="1">
      <alignment horizontal="center" vertical="center" wrapText="1"/>
      <protection locked="0"/>
    </xf>
    <xf numFmtId="49" fontId="52" fillId="4" borderId="69" xfId="1" applyNumberFormat="1" applyFont="1" applyFill="1" applyBorder="1" applyAlignment="1" applyProtection="1">
      <alignment horizontal="center" vertical="center" wrapText="1"/>
      <protection locked="0"/>
    </xf>
    <xf numFmtId="49" fontId="49" fillId="14" borderId="70" xfId="1" applyNumberFormat="1" applyFont="1" applyFill="1" applyBorder="1" applyAlignment="1" applyProtection="1">
      <alignment horizontal="center" vertical="center" wrapText="1"/>
      <protection locked="0"/>
    </xf>
    <xf numFmtId="49" fontId="49" fillId="14" borderId="36" xfId="1" applyNumberFormat="1" applyFont="1" applyFill="1" applyBorder="1" applyAlignment="1" applyProtection="1">
      <alignment horizontal="center" vertical="center" wrapText="1"/>
      <protection locked="0"/>
    </xf>
    <xf numFmtId="49" fontId="49" fillId="15" borderId="36" xfId="1" applyNumberFormat="1" applyFont="1" applyFill="1" applyBorder="1" applyAlignment="1" applyProtection="1">
      <alignment horizontal="center" vertical="center" wrapText="1"/>
      <protection locked="0"/>
    </xf>
    <xf numFmtId="49" fontId="49" fillId="11" borderId="36" xfId="1" applyNumberFormat="1" applyFont="1" applyFill="1" applyBorder="1" applyAlignment="1" applyProtection="1">
      <alignment horizontal="center" vertical="center" wrapText="1"/>
      <protection locked="0"/>
    </xf>
    <xf numFmtId="49" fontId="49" fillId="16" borderId="67" xfId="1" applyNumberFormat="1" applyFont="1" applyFill="1" applyBorder="1" applyAlignment="1" applyProtection="1">
      <alignment horizontal="center" vertical="center" wrapText="1"/>
      <protection locked="0"/>
    </xf>
    <xf numFmtId="49" fontId="49" fillId="16" borderId="36" xfId="1" applyNumberFormat="1" applyFont="1" applyFill="1" applyBorder="1" applyAlignment="1" applyProtection="1">
      <alignment horizontal="center" vertical="center" wrapText="1"/>
      <protection locked="0"/>
    </xf>
    <xf numFmtId="49" fontId="49" fillId="16" borderId="70" xfId="1" applyNumberFormat="1" applyFont="1" applyFill="1" applyBorder="1" applyAlignment="1" applyProtection="1">
      <alignment horizontal="center" vertical="center" wrapText="1"/>
      <protection locked="0"/>
    </xf>
    <xf numFmtId="2" fontId="7" fillId="0" borderId="46" xfId="1" applyNumberFormat="1" applyFont="1" applyBorder="1"/>
    <xf numFmtId="0" fontId="7" fillId="3" borderId="72" xfId="1" applyFont="1" applyFill="1" applyBorder="1"/>
    <xf numFmtId="0" fontId="12" fillId="0" borderId="13" xfId="1" applyFont="1" applyBorder="1"/>
    <xf numFmtId="2" fontId="12" fillId="0" borderId="72" xfId="1" applyNumberFormat="1" applyFont="1" applyBorder="1"/>
    <xf numFmtId="2" fontId="12" fillId="0" borderId="44" xfId="1" applyNumberFormat="1" applyFont="1" applyBorder="1"/>
    <xf numFmtId="4" fontId="12" fillId="0" borderId="74" xfId="1" applyNumberFormat="1" applyFont="1" applyBorder="1" applyAlignment="1">
      <alignment horizontal="center"/>
    </xf>
    <xf numFmtId="4" fontId="12" fillId="3" borderId="73" xfId="1" applyNumberFormat="1" applyFont="1" applyFill="1" applyBorder="1" applyAlignment="1">
      <alignment horizontal="center"/>
    </xf>
    <xf numFmtId="4" fontId="12" fillId="3" borderId="72" xfId="1" applyNumberFormat="1" applyFont="1" applyFill="1" applyBorder="1" applyAlignment="1">
      <alignment horizontal="center"/>
    </xf>
    <xf numFmtId="4" fontId="12" fillId="3" borderId="75" xfId="1" applyNumberFormat="1" applyFont="1" applyFill="1" applyBorder="1" applyAlignment="1">
      <alignment horizontal="center"/>
    </xf>
    <xf numFmtId="3" fontId="12" fillId="0" borderId="75" xfId="1" applyNumberFormat="1" applyFont="1" applyBorder="1" applyAlignment="1">
      <alignment horizontal="center"/>
    </xf>
    <xf numFmtId="4" fontId="12" fillId="0" borderId="75" xfId="1" applyNumberFormat="1" applyFont="1" applyBorder="1" applyAlignment="1">
      <alignment horizontal="center"/>
    </xf>
    <xf numFmtId="0" fontId="7" fillId="3" borderId="15" xfId="1" applyFont="1" applyFill="1" applyBorder="1"/>
    <xf numFmtId="0" fontId="12" fillId="0" borderId="17" xfId="1" applyFont="1" applyBorder="1"/>
    <xf numFmtId="0" fontId="12" fillId="0" borderId="72" xfId="1" applyFont="1" applyBorder="1"/>
    <xf numFmtId="168" fontId="12" fillId="0" borderId="75" xfId="1" applyNumberFormat="1" applyFont="1" applyBorder="1" applyAlignment="1">
      <alignment horizontal="center"/>
    </xf>
    <xf numFmtId="2" fontId="12" fillId="0" borderId="17" xfId="1" applyNumberFormat="1" applyFont="1" applyBorder="1"/>
    <xf numFmtId="167" fontId="12" fillId="0" borderId="73" xfId="2" applyNumberFormat="1" applyFont="1" applyBorder="1" applyAlignment="1">
      <alignment horizontal="center"/>
    </xf>
    <xf numFmtId="167" fontId="12" fillId="0" borderId="72" xfId="2" applyNumberFormat="1" applyFont="1" applyBorder="1" applyAlignment="1">
      <alignment horizontal="center"/>
    </xf>
    <xf numFmtId="167" fontId="12" fillId="0" borderId="75" xfId="2" applyNumberFormat="1" applyFont="1" applyBorder="1" applyAlignment="1">
      <alignment horizontal="center"/>
    </xf>
    <xf numFmtId="0" fontId="12" fillId="3" borderId="15" xfId="1" applyFont="1" applyFill="1" applyBorder="1"/>
    <xf numFmtId="4" fontId="12" fillId="3" borderId="74" xfId="1" applyNumberFormat="1" applyFont="1" applyFill="1" applyBorder="1" applyAlignment="1">
      <alignment horizontal="center"/>
    </xf>
    <xf numFmtId="3" fontId="12" fillId="3" borderId="75" xfId="1" applyNumberFormat="1" applyFont="1" applyFill="1" applyBorder="1" applyAlignment="1">
      <alignment horizontal="center"/>
    </xf>
    <xf numFmtId="3" fontId="12" fillId="3" borderId="14" xfId="1" applyNumberFormat="1" applyFont="1" applyFill="1" applyBorder="1" applyAlignment="1">
      <alignment horizontal="center"/>
    </xf>
    <xf numFmtId="167" fontId="12" fillId="3" borderId="46" xfId="2" applyNumberFormat="1" applyFont="1" applyFill="1" applyBorder="1" applyAlignment="1">
      <alignment horizontal="center"/>
    </xf>
    <xf numFmtId="168" fontId="12" fillId="3" borderId="74" xfId="1" applyNumberFormat="1" applyFont="1" applyFill="1" applyBorder="1" applyAlignment="1">
      <alignment horizontal="center"/>
    </xf>
    <xf numFmtId="3" fontId="12" fillId="3" borderId="73" xfId="1" applyNumberFormat="1" applyFont="1" applyFill="1" applyBorder="1" applyAlignment="1">
      <alignment horizontal="center"/>
    </xf>
    <xf numFmtId="0" fontId="12" fillId="2" borderId="72" xfId="1" applyFont="1" applyFill="1" applyBorder="1"/>
    <xf numFmtId="2" fontId="7" fillId="3" borderId="46" xfId="1" applyNumberFormat="1" applyFont="1" applyFill="1" applyBorder="1"/>
    <xf numFmtId="0" fontId="12" fillId="3" borderId="17" xfId="1" applyFont="1" applyFill="1" applyBorder="1"/>
    <xf numFmtId="0" fontId="12" fillId="3" borderId="72" xfId="1" applyFont="1" applyFill="1" applyBorder="1"/>
    <xf numFmtId="2" fontId="12" fillId="3" borderId="44" xfId="1" applyNumberFormat="1" applyFont="1" applyFill="1" applyBorder="1"/>
    <xf numFmtId="3" fontId="12" fillId="3" borderId="45" xfId="1" applyNumberFormat="1" applyFont="1" applyFill="1" applyBorder="1" applyAlignment="1">
      <alignment horizontal="center"/>
    </xf>
    <xf numFmtId="167" fontId="12" fillId="3" borderId="75" xfId="2" applyNumberFormat="1" applyFont="1" applyFill="1" applyBorder="1" applyAlignment="1">
      <alignment horizontal="center"/>
    </xf>
    <xf numFmtId="2" fontId="7" fillId="0" borderId="78" xfId="1" applyNumberFormat="1" applyFont="1" applyBorder="1"/>
    <xf numFmtId="0" fontId="7" fillId="3" borderId="79" xfId="1" applyFont="1" applyFill="1" applyBorder="1"/>
    <xf numFmtId="0" fontId="12" fillId="0" borderId="77" xfId="1" applyFont="1" applyBorder="1"/>
    <xf numFmtId="0" fontId="12" fillId="0" borderId="80" xfId="1" applyFont="1" applyBorder="1"/>
    <xf numFmtId="2" fontId="12" fillId="0" borderId="81" xfId="1" applyNumberFormat="1" applyFont="1" applyBorder="1"/>
    <xf numFmtId="4" fontId="12" fillId="0" borderId="83" xfId="1" applyNumberFormat="1" applyFont="1" applyBorder="1" applyAlignment="1">
      <alignment horizontal="center"/>
    </xf>
    <xf numFmtId="167" fontId="12" fillId="3" borderId="40" xfId="2" applyNumberFormat="1" applyFont="1" applyFill="1" applyBorder="1" applyAlignment="1">
      <alignment horizontal="center"/>
    </xf>
    <xf numFmtId="3" fontId="12" fillId="0" borderId="40" xfId="1" applyNumberFormat="1" applyFont="1" applyBorder="1" applyAlignment="1">
      <alignment horizontal="center"/>
    </xf>
    <xf numFmtId="2" fontId="7" fillId="0" borderId="20" xfId="1" applyNumberFormat="1" applyFont="1" applyBorder="1"/>
    <xf numFmtId="2" fontId="7" fillId="0" borderId="84" xfId="1" applyNumberFormat="1" applyFont="1" applyBorder="1"/>
    <xf numFmtId="0" fontId="12" fillId="0" borderId="28" xfId="1" applyFont="1" applyBorder="1"/>
    <xf numFmtId="0" fontId="12" fillId="0" borderId="21" xfId="1" applyFont="1" applyBorder="1"/>
    <xf numFmtId="2" fontId="12" fillId="0" borderId="85" xfId="1" applyNumberFormat="1" applyFont="1" applyBorder="1"/>
    <xf numFmtId="166" fontId="12" fillId="0" borderId="22" xfId="1" applyNumberFormat="1" applyFont="1" applyBorder="1" applyAlignment="1">
      <alignment horizontal="center"/>
    </xf>
    <xf numFmtId="167" fontId="12" fillId="0" borderId="20" xfId="2" applyNumberFormat="1" applyFont="1" applyBorder="1" applyAlignment="1">
      <alignment horizontal="center"/>
    </xf>
    <xf numFmtId="167" fontId="12" fillId="0" borderId="21" xfId="2" applyNumberFormat="1" applyFont="1" applyBorder="1" applyAlignment="1">
      <alignment horizontal="center"/>
    </xf>
    <xf numFmtId="167" fontId="12" fillId="3" borderId="4" xfId="2" applyNumberFormat="1" applyFont="1" applyFill="1" applyBorder="1" applyAlignment="1">
      <alignment horizontal="center"/>
    </xf>
    <xf numFmtId="2" fontId="12" fillId="0" borderId="20" xfId="1" applyNumberFormat="1" applyFont="1" applyBorder="1" applyAlignment="1">
      <alignment horizontal="center" vertical="center"/>
    </xf>
    <xf numFmtId="168" fontId="12" fillId="0" borderId="22" xfId="1" applyNumberFormat="1" applyFont="1" applyBorder="1" applyAlignment="1">
      <alignment horizontal="center"/>
    </xf>
    <xf numFmtId="0" fontId="7" fillId="0" borderId="14" xfId="1" applyFont="1" applyBorder="1"/>
    <xf numFmtId="168" fontId="12" fillId="0" borderId="74" xfId="1" applyNumberFormat="1" applyFont="1" applyBorder="1" applyAlignment="1">
      <alignment horizontal="center"/>
    </xf>
    <xf numFmtId="2" fontId="12" fillId="0" borderId="14" xfId="1" applyNumberFormat="1" applyFont="1" applyBorder="1" applyAlignment="1">
      <alignment horizontal="center" vertical="center"/>
    </xf>
    <xf numFmtId="3" fontId="12" fillId="0" borderId="74" xfId="1" applyNumberFormat="1" applyFont="1" applyBorder="1" applyAlignment="1">
      <alignment horizontal="center"/>
    </xf>
    <xf numFmtId="0" fontId="7" fillId="0" borderId="10" xfId="1" applyFont="1" applyBorder="1"/>
    <xf numFmtId="2" fontId="7" fillId="0" borderId="87" xfId="1" applyNumberFormat="1" applyFont="1" applyBorder="1"/>
    <xf numFmtId="0" fontId="12" fillId="0" borderId="19" xfId="1" applyFont="1" applyBorder="1"/>
    <xf numFmtId="0" fontId="12" fillId="3" borderId="30" xfId="1" applyFont="1" applyFill="1" applyBorder="1"/>
    <xf numFmtId="2" fontId="12" fillId="0" borderId="88" xfId="1" applyNumberFormat="1" applyFont="1" applyBorder="1"/>
    <xf numFmtId="3" fontId="12" fillId="0" borderId="31" xfId="1" applyNumberFormat="1" applyFont="1" applyBorder="1" applyAlignment="1">
      <alignment horizontal="center"/>
    </xf>
    <xf numFmtId="167" fontId="12" fillId="0" borderId="29" xfId="2" applyNumberFormat="1" applyFont="1" applyBorder="1" applyAlignment="1">
      <alignment horizontal="center"/>
    </xf>
    <xf numFmtId="167" fontId="12" fillId="0" borderId="30" xfId="2" applyNumberFormat="1" applyFont="1" applyBorder="1" applyAlignment="1">
      <alignment horizontal="center"/>
    </xf>
    <xf numFmtId="167" fontId="12" fillId="3" borderId="33" xfId="2" applyNumberFormat="1" applyFont="1" applyFill="1" applyBorder="1" applyAlignment="1">
      <alignment horizontal="center"/>
    </xf>
    <xf numFmtId="2" fontId="12" fillId="0" borderId="10" xfId="1" applyNumberFormat="1" applyFont="1" applyBorder="1" applyAlignment="1">
      <alignment horizontal="center" vertical="center"/>
    </xf>
    <xf numFmtId="168" fontId="12" fillId="0" borderId="31" xfId="1" applyNumberFormat="1" applyFont="1" applyBorder="1" applyAlignment="1">
      <alignment horizontal="center"/>
    </xf>
    <xf numFmtId="0" fontId="7" fillId="0" borderId="20" xfId="1" applyFont="1" applyBorder="1"/>
    <xf numFmtId="0" fontId="7" fillId="0" borderId="73" xfId="1" applyFont="1" applyBorder="1"/>
    <xf numFmtId="0" fontId="7" fillId="0" borderId="29" xfId="1" applyFont="1" applyBorder="1"/>
    <xf numFmtId="49" fontId="49" fillId="16" borderId="68" xfId="1" applyNumberFormat="1" applyFont="1" applyFill="1" applyBorder="1" applyAlignment="1" applyProtection="1">
      <alignment horizontal="center" vertical="center" wrapText="1"/>
      <protection locked="0"/>
    </xf>
    <xf numFmtId="49" fontId="52" fillId="13" borderId="67" xfId="1" applyNumberFormat="1" applyFont="1" applyFill="1" applyBorder="1" applyAlignment="1" applyProtection="1">
      <alignment horizontal="center" vertical="center" wrapText="1"/>
      <protection locked="0"/>
    </xf>
    <xf numFmtId="49" fontId="22" fillId="11" borderId="70" xfId="1" applyNumberFormat="1" applyFont="1" applyFill="1" applyBorder="1" applyAlignment="1" applyProtection="1">
      <alignment horizontal="center" vertical="center" wrapText="1"/>
      <protection locked="0"/>
    </xf>
    <xf numFmtId="49" fontId="22" fillId="11" borderId="68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1" fillId="0" borderId="0" xfId="0" applyFont="1" applyProtection="1"/>
    <xf numFmtId="0" fontId="26" fillId="0" borderId="0" xfId="0" applyFont="1" applyBorder="1" applyProtection="1"/>
    <xf numFmtId="0" fontId="29" fillId="2" borderId="41" xfId="0" applyFont="1" applyFill="1" applyBorder="1" applyProtection="1"/>
    <xf numFmtId="0" fontId="0" fillId="2" borderId="42" xfId="0" applyFill="1" applyBorder="1" applyProtection="1"/>
    <xf numFmtId="0" fontId="0" fillId="2" borderId="43" xfId="0" applyFill="1" applyBorder="1" applyProtection="1"/>
    <xf numFmtId="0" fontId="18" fillId="2" borderId="44" xfId="0" applyFont="1" applyFill="1" applyBorder="1" applyAlignment="1" applyProtection="1">
      <alignment horizontal="center"/>
    </xf>
    <xf numFmtId="0" fontId="18" fillId="0" borderId="46" xfId="0" applyFont="1" applyBorder="1" applyAlignment="1" applyProtection="1">
      <alignment horizontal="left"/>
    </xf>
    <xf numFmtId="0" fontId="18" fillId="4" borderId="44" xfId="0" applyFont="1" applyFill="1" applyBorder="1" applyAlignment="1" applyProtection="1">
      <alignment horizontal="center"/>
    </xf>
    <xf numFmtId="2" fontId="20" fillId="4" borderId="45" xfId="0" applyNumberFormat="1" applyFont="1" applyFill="1" applyBorder="1" applyAlignment="1" applyProtection="1">
      <alignment horizontal="right"/>
    </xf>
    <xf numFmtId="0" fontId="18" fillId="4" borderId="46" xfId="0" applyFont="1" applyFill="1" applyBorder="1" applyProtection="1"/>
    <xf numFmtId="0" fontId="18" fillId="0" borderId="44" xfId="0" applyFont="1" applyFill="1" applyBorder="1" applyAlignment="1" applyProtection="1">
      <alignment horizontal="center"/>
    </xf>
    <xf numFmtId="2" fontId="20" fillId="0" borderId="45" xfId="0" applyNumberFormat="1" applyFont="1" applyFill="1" applyBorder="1" applyAlignment="1" applyProtection="1">
      <alignment horizontal="right"/>
    </xf>
    <xf numFmtId="0" fontId="18" fillId="0" borderId="46" xfId="0" applyFont="1" applyFill="1" applyBorder="1" applyProtection="1"/>
    <xf numFmtId="0" fontId="18" fillId="0" borderId="47" xfId="0" applyFont="1" applyFill="1" applyBorder="1" applyAlignment="1" applyProtection="1">
      <alignment horizontal="center"/>
    </xf>
    <xf numFmtId="0" fontId="18" fillId="0" borderId="49" xfId="0" applyFont="1" applyFill="1" applyBorder="1" applyProtection="1"/>
    <xf numFmtId="0" fontId="20" fillId="4" borderId="44" xfId="0" applyFont="1" applyFill="1" applyBorder="1" applyAlignment="1" applyProtection="1">
      <alignment horizontal="center"/>
    </xf>
    <xf numFmtId="0" fontId="20" fillId="4" borderId="46" xfId="0" applyFont="1" applyFill="1" applyBorder="1" applyProtection="1"/>
    <xf numFmtId="0" fontId="17" fillId="0" borderId="0" xfId="0" applyFont="1" applyAlignment="1" applyProtection="1">
      <alignment horizontal="center"/>
    </xf>
    <xf numFmtId="0" fontId="32" fillId="5" borderId="37" xfId="0" applyFont="1" applyFill="1" applyBorder="1" applyAlignment="1" applyProtection="1">
      <alignment horizontal="center"/>
    </xf>
    <xf numFmtId="166" fontId="32" fillId="5" borderId="38" xfId="0" applyNumberFormat="1" applyFont="1" applyFill="1" applyBorder="1" applyProtection="1"/>
    <xf numFmtId="0" fontId="32" fillId="5" borderId="32" xfId="0" applyFont="1" applyFill="1" applyBorder="1" applyAlignment="1" applyProtection="1">
      <alignment horizontal="center"/>
    </xf>
    <xf numFmtId="166" fontId="32" fillId="5" borderId="33" xfId="0" applyNumberFormat="1" applyFont="1" applyFill="1" applyBorder="1" applyProtection="1"/>
    <xf numFmtId="0" fontId="35" fillId="0" borderId="0" xfId="0" applyFont="1" applyProtection="1"/>
    <xf numFmtId="0" fontId="30" fillId="0" borderId="0" xfId="0" applyFont="1" applyProtection="1"/>
    <xf numFmtId="0" fontId="22" fillId="0" borderId="0" xfId="0" applyFont="1" applyProtection="1"/>
    <xf numFmtId="0" fontId="23" fillId="0" borderId="0" xfId="0" applyFont="1" applyAlignment="1" applyProtection="1">
      <alignment horizontal="center"/>
    </xf>
    <xf numFmtId="0" fontId="22" fillId="3" borderId="34" xfId="0" applyFont="1" applyFill="1" applyBorder="1" applyAlignment="1" applyProtection="1">
      <alignment horizontal="center"/>
    </xf>
    <xf numFmtId="4" fontId="22" fillId="3" borderId="35" xfId="0" applyNumberFormat="1" applyFont="1" applyFill="1" applyBorder="1" applyAlignment="1" applyProtection="1">
      <alignment horizontal="right"/>
    </xf>
    <xf numFmtId="4" fontId="22" fillId="3" borderId="36" xfId="0" applyNumberFormat="1" applyFont="1" applyFill="1" applyBorder="1" applyAlignment="1" applyProtection="1">
      <alignment horizontal="right"/>
    </xf>
    <xf numFmtId="166" fontId="22" fillId="3" borderId="35" xfId="0" applyNumberFormat="1" applyFont="1" applyFill="1" applyBorder="1" applyAlignment="1" applyProtection="1">
      <alignment horizontal="right"/>
    </xf>
    <xf numFmtId="166" fontId="22" fillId="3" borderId="36" xfId="0" applyNumberFormat="1" applyFont="1" applyFill="1" applyBorder="1" applyAlignment="1" applyProtection="1">
      <alignment horizontal="right"/>
    </xf>
    <xf numFmtId="4" fontId="22" fillId="3" borderId="35" xfId="0" applyNumberFormat="1" applyFont="1" applyFill="1" applyBorder="1" applyProtection="1"/>
    <xf numFmtId="4" fontId="22" fillId="3" borderId="36" xfId="0" applyNumberFormat="1" applyFont="1" applyFill="1" applyBorder="1" applyProtection="1"/>
    <xf numFmtId="0" fontId="22" fillId="3" borderId="37" xfId="0" applyFont="1" applyFill="1" applyBorder="1" applyAlignment="1" applyProtection="1">
      <alignment horizontal="right"/>
    </xf>
    <xf numFmtId="4" fontId="22" fillId="3" borderId="27" xfId="0" applyNumberFormat="1" applyFont="1" applyFill="1" applyBorder="1" applyProtection="1"/>
    <xf numFmtId="4" fontId="22" fillId="3" borderId="38" xfId="0" applyNumberFormat="1" applyFont="1" applyFill="1" applyBorder="1" applyProtection="1"/>
    <xf numFmtId="0" fontId="22" fillId="3" borderId="39" xfId="0" applyFont="1" applyFill="1" applyBorder="1" applyAlignment="1" applyProtection="1">
      <alignment horizontal="right"/>
    </xf>
    <xf numFmtId="4" fontId="22" fillId="3" borderId="0" xfId="0" applyNumberFormat="1" applyFont="1" applyFill="1" applyBorder="1" applyProtection="1"/>
    <xf numFmtId="4" fontId="22" fillId="3" borderId="40" xfId="0" applyNumberFormat="1" applyFont="1" applyFill="1" applyBorder="1" applyProtection="1"/>
    <xf numFmtId="0" fontId="22" fillId="3" borderId="32" xfId="0" applyFont="1" applyFill="1" applyBorder="1" applyAlignment="1" applyProtection="1">
      <alignment horizontal="right"/>
    </xf>
    <xf numFmtId="4" fontId="22" fillId="3" borderId="23" xfId="0" applyNumberFormat="1" applyFont="1" applyFill="1" applyBorder="1" applyProtection="1"/>
    <xf numFmtId="4" fontId="22" fillId="3" borderId="33" xfId="0" applyNumberFormat="1" applyFont="1" applyFill="1" applyBorder="1" applyProtection="1"/>
    <xf numFmtId="0" fontId="21" fillId="0" borderId="0" xfId="0" applyFont="1" applyProtection="1"/>
    <xf numFmtId="165" fontId="21" fillId="0" borderId="0" xfId="0" applyNumberFormat="1" applyFont="1" applyProtection="1"/>
    <xf numFmtId="0" fontId="31" fillId="0" borderId="0" xfId="0" applyFont="1" applyProtection="1"/>
    <xf numFmtId="0" fontId="33" fillId="0" borderId="0" xfId="0" applyFont="1" applyProtection="1"/>
    <xf numFmtId="0" fontId="22" fillId="6" borderId="34" xfId="0" applyFont="1" applyFill="1" applyBorder="1" applyAlignment="1" applyProtection="1">
      <alignment horizontal="center"/>
    </xf>
    <xf numFmtId="166" fontId="22" fillId="6" borderId="35" xfId="0" applyNumberFormat="1" applyFont="1" applyFill="1" applyBorder="1" applyAlignment="1" applyProtection="1">
      <alignment horizontal="right"/>
    </xf>
    <xf numFmtId="166" fontId="22" fillId="6" borderId="36" xfId="0" applyNumberFormat="1" applyFont="1" applyFill="1" applyBorder="1" applyAlignment="1" applyProtection="1">
      <alignment horizontal="right"/>
    </xf>
    <xf numFmtId="4" fontId="22" fillId="6" borderId="35" xfId="0" applyNumberFormat="1" applyFont="1" applyFill="1" applyBorder="1" applyProtection="1"/>
    <xf numFmtId="4" fontId="22" fillId="6" borderId="36" xfId="0" applyNumberFormat="1" applyFont="1" applyFill="1" applyBorder="1" applyProtection="1"/>
    <xf numFmtId="0" fontId="22" fillId="6" borderId="37" xfId="0" applyFont="1" applyFill="1" applyBorder="1" applyAlignment="1" applyProtection="1">
      <alignment horizontal="right"/>
    </xf>
    <xf numFmtId="4" fontId="22" fillId="6" borderId="27" xfId="0" applyNumberFormat="1" applyFont="1" applyFill="1" applyBorder="1" applyProtection="1"/>
    <xf numFmtId="4" fontId="22" fillId="6" borderId="38" xfId="0" applyNumberFormat="1" applyFont="1" applyFill="1" applyBorder="1" applyProtection="1"/>
    <xf numFmtId="0" fontId="22" fillId="6" borderId="39" xfId="0" applyFont="1" applyFill="1" applyBorder="1" applyAlignment="1" applyProtection="1">
      <alignment horizontal="right"/>
    </xf>
    <xf numFmtId="4" fontId="22" fillId="6" borderId="0" xfId="0" applyNumberFormat="1" applyFont="1" applyFill="1" applyBorder="1" applyProtection="1"/>
    <xf numFmtId="4" fontId="22" fillId="6" borderId="40" xfId="0" applyNumberFormat="1" applyFont="1" applyFill="1" applyBorder="1" applyProtection="1"/>
    <xf numFmtId="0" fontId="22" fillId="6" borderId="32" xfId="0" applyFont="1" applyFill="1" applyBorder="1" applyAlignment="1" applyProtection="1">
      <alignment horizontal="right"/>
    </xf>
    <xf numFmtId="4" fontId="22" fillId="6" borderId="23" xfId="0" applyNumberFormat="1" applyFont="1" applyFill="1" applyBorder="1" applyProtection="1"/>
    <xf numFmtId="4" fontId="22" fillId="6" borderId="33" xfId="0" applyNumberFormat="1" applyFont="1" applyFill="1" applyBorder="1" applyProtection="1"/>
    <xf numFmtId="164" fontId="20" fillId="17" borderId="66" xfId="0" applyNumberFormat="1" applyFont="1" applyFill="1" applyBorder="1" applyAlignment="1" applyProtection="1">
      <alignment horizontal="right"/>
      <protection locked="0"/>
    </xf>
    <xf numFmtId="0" fontId="24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Protection="1"/>
    <xf numFmtId="0" fontId="36" fillId="0" borderId="0" xfId="0" applyFont="1" applyBorder="1" applyProtection="1"/>
    <xf numFmtId="0" fontId="34" fillId="0" borderId="0" xfId="0" applyFont="1" applyBorder="1" applyProtection="1"/>
    <xf numFmtId="2" fontId="20" fillId="0" borderId="48" xfId="0" applyNumberFormat="1" applyFont="1" applyFill="1" applyBorder="1" applyAlignment="1" applyProtection="1">
      <alignment horizontal="right"/>
    </xf>
    <xf numFmtId="0" fontId="53" fillId="0" borderId="0" xfId="0" applyFont="1" applyProtection="1"/>
    <xf numFmtId="0" fontId="54" fillId="0" borderId="0" xfId="0" applyFont="1" applyProtection="1"/>
    <xf numFmtId="0" fontId="56" fillId="0" borderId="0" xfId="0" applyFont="1" applyProtection="1"/>
    <xf numFmtId="0" fontId="40" fillId="0" borderId="60" xfId="0" applyFont="1" applyBorder="1" applyAlignment="1">
      <alignment horizontal="center" vertical="center" wrapText="1"/>
    </xf>
    <xf numFmtId="0" fontId="40" fillId="0" borderId="55" xfId="0" applyFont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/>
    </xf>
    <xf numFmtId="0" fontId="22" fillId="0" borderId="57" xfId="0" applyFont="1" applyFill="1" applyBorder="1" applyAlignment="1">
      <alignment horizontal="center" vertical="center"/>
    </xf>
    <xf numFmtId="0" fontId="14" fillId="0" borderId="65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4" fontId="1" fillId="0" borderId="50" xfId="0" applyNumberFormat="1" applyFont="1" applyBorder="1" applyAlignment="1">
      <alignment horizontal="center" vertical="center"/>
    </xf>
    <xf numFmtId="4" fontId="1" fillId="0" borderId="56" xfId="0" applyNumberFormat="1" applyFont="1" applyBorder="1" applyAlignment="1">
      <alignment horizontal="center" vertical="center"/>
    </xf>
    <xf numFmtId="0" fontId="2" fillId="10" borderId="2" xfId="0" applyFont="1" applyFill="1" applyBorder="1" applyAlignment="1">
      <alignment horizontal="center" wrapText="1"/>
    </xf>
    <xf numFmtId="0" fontId="2" fillId="10" borderId="3" xfId="0" applyFont="1" applyFill="1" applyBorder="1" applyAlignment="1">
      <alignment horizontal="center" wrapText="1"/>
    </xf>
    <xf numFmtId="0" fontId="2" fillId="10" borderId="4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center" wrapText="1"/>
    </xf>
    <xf numFmtId="0" fontId="2" fillId="9" borderId="3" xfId="0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 wrapText="1"/>
    </xf>
    <xf numFmtId="0" fontId="2" fillId="8" borderId="2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0" fontId="2" fillId="8" borderId="4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12" fillId="0" borderId="6" xfId="0" applyNumberFormat="1" applyFont="1" applyBorder="1" applyAlignment="1">
      <alignment horizontal="center"/>
    </xf>
    <xf numFmtId="4" fontId="12" fillId="0" borderId="7" xfId="0" applyNumberFormat="1" applyFont="1" applyBorder="1" applyAlignment="1">
      <alignment horizontal="center"/>
    </xf>
    <xf numFmtId="4" fontId="12" fillId="0" borderId="18" xfId="0" applyNumberFormat="1" applyFont="1" applyBorder="1" applyAlignment="1">
      <alignment horizontal="center"/>
    </xf>
    <xf numFmtId="4" fontId="12" fillId="0" borderId="6" xfId="0" applyNumberFormat="1" applyFont="1" applyFill="1" applyBorder="1" applyAlignment="1">
      <alignment horizontal="center"/>
    </xf>
    <xf numFmtId="4" fontId="12" fillId="0" borderId="18" xfId="0" applyNumberFormat="1" applyFont="1" applyFill="1" applyBorder="1" applyAlignment="1">
      <alignment horizontal="center"/>
    </xf>
  </cellXfs>
  <cellStyles count="3">
    <cellStyle name="Navadno" xfId="0" builtinId="0"/>
    <cellStyle name="Normal 3 2" xfId="1"/>
    <cellStyle name="Odstotek" xfId="2" builtinId="5"/>
  </cellStyles>
  <dxfs count="0"/>
  <tableStyles count="0" defaultTableStyle="TableStyleMedium2" defaultPivotStyle="PivotStyleLight16"/>
  <colors>
    <mruColors>
      <color rgb="FF99FFCC"/>
      <color rgb="FFFF3300"/>
      <color rgb="FFFF9900"/>
      <color rgb="FFFFFFCC"/>
      <color rgb="FFFFFF6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9D7-45A1-AA79-2F0A8CCE1E14}"/>
            </c:ext>
          </c:extLst>
        </c:ser>
        <c:ser>
          <c:idx val="1"/>
          <c:order val="1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9D7-45A1-AA79-2F0A8CCE1E14}"/>
            </c:ext>
          </c:extLst>
        </c:ser>
        <c:ser>
          <c:idx val="2"/>
          <c:order val="2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9D7-45A1-AA79-2F0A8CCE1E14}"/>
            </c:ext>
          </c:extLst>
        </c:ser>
        <c:ser>
          <c:idx val="3"/>
          <c:order val="3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9D7-45A1-AA79-2F0A8CCE1E14}"/>
            </c:ext>
          </c:extLst>
        </c:ser>
        <c:ser>
          <c:idx val="4"/>
          <c:order val="4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9D7-45A1-AA79-2F0A8CCE1E14}"/>
            </c:ext>
          </c:extLst>
        </c:ser>
        <c:ser>
          <c:idx val="5"/>
          <c:order val="5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9D7-45A1-AA79-2F0A8CCE1E14}"/>
            </c:ext>
          </c:extLst>
        </c:ser>
        <c:ser>
          <c:idx val="6"/>
          <c:order val="6"/>
          <c:tx>
            <c:v>#SKLIC!</c:v>
          </c:tx>
          <c:spPr>
            <a:ln w="57150"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9D7-45A1-AA79-2F0A8CCE1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583016"/>
        <c:axId val="181600672"/>
      </c:lineChart>
      <c:catAx>
        <c:axId val="181583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81600672"/>
        <c:crosses val="autoZero"/>
        <c:auto val="1"/>
        <c:lblAlgn val="ctr"/>
        <c:lblOffset val="100"/>
        <c:noMultiLvlLbl val="0"/>
      </c:catAx>
      <c:valAx>
        <c:axId val="181600672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sl-SI"/>
          </a:p>
        </c:txPr>
        <c:crossAx val="181583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242-44EA-AD50-02CB52BA92F8}"/>
            </c:ext>
          </c:extLst>
        </c:ser>
        <c:ser>
          <c:idx val="1"/>
          <c:order val="1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242-44EA-AD50-02CB52BA92F8}"/>
            </c:ext>
          </c:extLst>
        </c:ser>
        <c:ser>
          <c:idx val="2"/>
          <c:order val="2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242-44EA-AD50-02CB52BA92F8}"/>
            </c:ext>
          </c:extLst>
        </c:ser>
        <c:ser>
          <c:idx val="3"/>
          <c:order val="3"/>
          <c:tx>
            <c:v>#SKLIC!</c:v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242-44EA-AD50-02CB52BA92F8}"/>
            </c:ext>
          </c:extLst>
        </c:ser>
        <c:ser>
          <c:idx val="4"/>
          <c:order val="4"/>
          <c:tx>
            <c:v>#SKLIC!</c:v>
          </c:tx>
          <c:spPr>
            <a:ln w="63500"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242-44EA-AD50-02CB52BA9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106832"/>
        <c:axId val="181101680"/>
      </c:lineChart>
      <c:catAx>
        <c:axId val="18110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81101680"/>
        <c:crosses val="autoZero"/>
        <c:auto val="1"/>
        <c:lblAlgn val="ctr"/>
        <c:lblOffset val="100"/>
        <c:noMultiLvlLbl val="0"/>
      </c:catAx>
      <c:valAx>
        <c:axId val="181101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sl-SI"/>
          </a:p>
        </c:txPr>
        <c:crossAx val="181106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593911</xdr:colOff>
      <xdr:row>51</xdr:row>
      <xdr:rowOff>33619</xdr:rowOff>
    </xdr:from>
    <xdr:to>
      <xdr:col>51</xdr:col>
      <xdr:colOff>459441</xdr:colOff>
      <xdr:row>67</xdr:row>
      <xdr:rowOff>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42</xdr:col>
      <xdr:colOff>0</xdr:colOff>
      <xdr:row>68</xdr:row>
      <xdr:rowOff>0</xdr:rowOff>
    </xdr:from>
    <xdr:to>
      <xdr:col>51</xdr:col>
      <xdr:colOff>470647</xdr:colOff>
      <xdr:row>85</xdr:row>
      <xdr:rowOff>78441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E23"/>
  <sheetViews>
    <sheetView workbookViewId="0">
      <selection activeCell="G7" sqref="G7"/>
    </sheetView>
  </sheetViews>
  <sheetFormatPr defaultRowHeight="15" x14ac:dyDescent="0.25"/>
  <cols>
    <col min="2" max="2" width="51.7109375" customWidth="1"/>
    <col min="3" max="5" width="29" customWidth="1"/>
  </cols>
  <sheetData>
    <row r="1" spans="1:5" ht="23.25" x14ac:dyDescent="0.35">
      <c r="A1" s="54" t="s">
        <v>46</v>
      </c>
    </row>
    <row r="2" spans="1:5" ht="15.75" thickBot="1" x14ac:dyDescent="0.3"/>
    <row r="3" spans="1:5" ht="30.75" customHeight="1" x14ac:dyDescent="0.25">
      <c r="B3" s="60" t="s">
        <v>51</v>
      </c>
      <c r="C3" s="61" t="s">
        <v>4</v>
      </c>
      <c r="D3" s="62" t="s">
        <v>47</v>
      </c>
      <c r="E3" s="63" t="s">
        <v>6</v>
      </c>
    </row>
    <row r="4" spans="1:5" ht="23.25" customHeight="1" x14ac:dyDescent="0.25">
      <c r="B4" s="75" t="s">
        <v>7</v>
      </c>
      <c r="C4" s="71">
        <f>RSEE_razredi!K7</f>
        <v>112.01886836935967</v>
      </c>
      <c r="D4" s="302" t="s">
        <v>59</v>
      </c>
      <c r="E4" s="303"/>
    </row>
    <row r="5" spans="1:5" ht="23.25" customHeight="1" x14ac:dyDescent="0.25">
      <c r="B5" s="75" t="s">
        <v>8</v>
      </c>
      <c r="C5" s="71">
        <f>RSEE_razredi!K8</f>
        <v>122.54006947148839</v>
      </c>
      <c r="D5" s="71">
        <f>RSEE_razredi!L8</f>
        <v>102.51354995639906</v>
      </c>
      <c r="E5" s="72">
        <f>RSEE_razredi!M8</f>
        <v>88.446777925659944</v>
      </c>
    </row>
    <row r="6" spans="1:5" ht="23.25" customHeight="1" x14ac:dyDescent="0.25">
      <c r="B6" s="75" t="s">
        <v>9</v>
      </c>
      <c r="C6" s="71">
        <f>RSEE_razredi!K9</f>
        <v>121.85645044691594</v>
      </c>
      <c r="D6" s="302" t="s">
        <v>60</v>
      </c>
      <c r="E6" s="303"/>
    </row>
    <row r="7" spans="1:5" ht="23.25" customHeight="1" x14ac:dyDescent="0.25">
      <c r="B7" s="75" t="s">
        <v>10</v>
      </c>
      <c r="C7" s="304">
        <f>RSEE_razredi!K10</f>
        <v>72.412471138559738</v>
      </c>
      <c r="D7" s="304"/>
      <c r="E7" s="305"/>
    </row>
    <row r="8" spans="1:5" ht="23.25" customHeight="1" x14ac:dyDescent="0.25">
      <c r="B8" s="75" t="s">
        <v>11</v>
      </c>
      <c r="C8" s="304">
        <f>RSEE_razredi!K11</f>
        <v>154.25470591833778</v>
      </c>
      <c r="D8" s="304"/>
      <c r="E8" s="305"/>
    </row>
    <row r="9" spans="1:5" ht="23.25" customHeight="1" x14ac:dyDescent="0.25">
      <c r="B9" s="75" t="s">
        <v>12</v>
      </c>
      <c r="C9" s="71">
        <f>RSEE_razredi!K12</f>
        <v>178.93811144083745</v>
      </c>
      <c r="D9" s="71">
        <f>RSEE_razredi!L12</f>
        <v>180.72519564766623</v>
      </c>
      <c r="E9" s="72">
        <f>RSEE_razredi!M12</f>
        <v>158.2502254103731</v>
      </c>
    </row>
    <row r="10" spans="1:5" ht="23.25" customHeight="1" x14ac:dyDescent="0.25">
      <c r="B10" s="75" t="s">
        <v>13</v>
      </c>
      <c r="C10" s="304">
        <f>RSEE_razredi!K13</f>
        <v>54.73</v>
      </c>
      <c r="D10" s="304"/>
      <c r="E10" s="305"/>
    </row>
    <row r="11" spans="1:5" ht="23.25" customHeight="1" x14ac:dyDescent="0.25">
      <c r="B11" s="75" t="s">
        <v>14</v>
      </c>
      <c r="C11" s="71">
        <f>RSEE_razredi!K14</f>
        <v>197.8579092034625</v>
      </c>
      <c r="D11" s="71">
        <f>RSEE_razredi!L14</f>
        <v>111.05236485619403</v>
      </c>
      <c r="E11" s="72">
        <f>RSEE_razredi!M14</f>
        <v>91.29578543868034</v>
      </c>
    </row>
    <row r="12" spans="1:5" ht="23.25" customHeight="1" x14ac:dyDescent="0.25">
      <c r="B12" s="75" t="s">
        <v>15</v>
      </c>
      <c r="C12" s="304">
        <f>RSEE_razredi!K15</f>
        <v>105.06879500967898</v>
      </c>
      <c r="D12" s="304"/>
      <c r="E12" s="72">
        <f>RSEE_razredi!M15</f>
        <v>80.43258445529645</v>
      </c>
    </row>
    <row r="13" spans="1:5" ht="23.25" customHeight="1" x14ac:dyDescent="0.25">
      <c r="B13" s="75" t="s">
        <v>16</v>
      </c>
      <c r="C13" s="71">
        <f>RSEE_razredi!K16</f>
        <v>70.9940152523439</v>
      </c>
      <c r="D13" s="71">
        <f>RSEE_razredi!L16</f>
        <v>61.351400088729299</v>
      </c>
      <c r="E13" s="72">
        <f>RSEE_razredi!M16</f>
        <v>54.211001675559331</v>
      </c>
    </row>
    <row r="14" spans="1:5" ht="23.25" customHeight="1" x14ac:dyDescent="0.25">
      <c r="B14" s="76" t="s">
        <v>17</v>
      </c>
      <c r="C14" s="71">
        <f>RSEE_razredi!K17</f>
        <v>69.926151636146017</v>
      </c>
      <c r="D14" s="71">
        <f>RSEE_razredi!L17</f>
        <v>53.804494032156384</v>
      </c>
      <c r="E14" s="72">
        <f>RSEE_razredi!M17</f>
        <v>49.198306145302205</v>
      </c>
    </row>
    <row r="15" spans="1:5" ht="23.25" customHeight="1" thickBot="1" x14ac:dyDescent="0.3">
      <c r="B15" s="77" t="s">
        <v>18</v>
      </c>
      <c r="C15" s="73">
        <f>RSEE_razredi!K18</f>
        <v>0</v>
      </c>
      <c r="D15" s="73">
        <f>RSEE_razredi!L18</f>
        <v>62.589348585677236</v>
      </c>
      <c r="E15" s="74">
        <f>RSEE_razredi!M18</f>
        <v>60.08625464225014</v>
      </c>
    </row>
    <row r="16" spans="1:5" x14ac:dyDescent="0.25">
      <c r="C16" s="59"/>
    </row>
    <row r="17" spans="2:5" ht="15.75" thickBot="1" x14ac:dyDescent="0.3">
      <c r="C17" s="59"/>
    </row>
    <row r="18" spans="2:5" ht="30.75" customHeight="1" thickBot="1" x14ac:dyDescent="0.3">
      <c r="B18" s="64" t="s">
        <v>52</v>
      </c>
      <c r="C18" s="65" t="s">
        <v>48</v>
      </c>
      <c r="D18" s="66" t="s">
        <v>56</v>
      </c>
      <c r="E18" s="67" t="s">
        <v>57</v>
      </c>
    </row>
    <row r="19" spans="2:5" ht="22.5" customHeight="1" x14ac:dyDescent="0.25">
      <c r="B19" s="296" t="s">
        <v>53</v>
      </c>
      <c r="C19" s="78" t="s">
        <v>49</v>
      </c>
      <c r="D19" s="79">
        <f>RSEE_razredi!C20</f>
        <v>119.40567476808531</v>
      </c>
      <c r="E19" s="69" t="s">
        <v>61</v>
      </c>
    </row>
    <row r="20" spans="2:5" ht="22.5" customHeight="1" x14ac:dyDescent="0.25">
      <c r="B20" s="297"/>
      <c r="C20" s="68" t="s">
        <v>50</v>
      </c>
      <c r="D20" s="80">
        <f>RSEE_razredi!C21</f>
        <v>76.037163710572955</v>
      </c>
      <c r="E20" s="70" t="s">
        <v>62</v>
      </c>
    </row>
    <row r="21" spans="2:5" ht="22.5" customHeight="1" thickBot="1" x14ac:dyDescent="0.3">
      <c r="B21" s="85" t="s">
        <v>54</v>
      </c>
      <c r="C21" s="86"/>
      <c r="D21" s="82">
        <f>RSEE_razredi!G20</f>
        <v>53.231487971566416</v>
      </c>
      <c r="E21" s="87" t="s">
        <v>63</v>
      </c>
    </row>
    <row r="22" spans="2:5" ht="22.5" customHeight="1" x14ac:dyDescent="0.25">
      <c r="B22" s="298" t="s">
        <v>55</v>
      </c>
      <c r="C22" s="83" t="s">
        <v>49</v>
      </c>
      <c r="D22" s="84">
        <f>RSEE_razredi!K20</f>
        <v>172.63716273965173</v>
      </c>
      <c r="E22" s="300" t="s">
        <v>58</v>
      </c>
    </row>
    <row r="23" spans="2:5" ht="22.5" customHeight="1" thickBot="1" x14ac:dyDescent="0.3">
      <c r="B23" s="299"/>
      <c r="C23" s="81" t="s">
        <v>50</v>
      </c>
      <c r="D23" s="82">
        <f>RSEE_razredi!K21</f>
        <v>129.26865168213939</v>
      </c>
      <c r="E23" s="301"/>
    </row>
  </sheetData>
  <sheetProtection password="8895" sheet="1" objects="1" scenarios="1" autoFilter="0"/>
  <mergeCells count="9">
    <mergeCell ref="B19:B20"/>
    <mergeCell ref="B22:B23"/>
    <mergeCell ref="E22:E23"/>
    <mergeCell ref="D4:E4"/>
    <mergeCell ref="C7:E7"/>
    <mergeCell ref="C8:E8"/>
    <mergeCell ref="C10:E10"/>
    <mergeCell ref="C12:D12"/>
    <mergeCell ref="D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V40"/>
  <sheetViews>
    <sheetView showGridLines="0" tabSelected="1" zoomScale="80" zoomScaleNormal="80" workbookViewId="0">
      <selection activeCell="C9" sqref="C9"/>
    </sheetView>
  </sheetViews>
  <sheetFormatPr defaultRowHeight="15" x14ac:dyDescent="0.25"/>
  <cols>
    <col min="1" max="1" width="6.140625" customWidth="1"/>
    <col min="2" max="2" width="14" customWidth="1"/>
    <col min="3" max="3" width="15.5703125" customWidth="1"/>
    <col min="4" max="4" width="15.140625" customWidth="1"/>
    <col min="5" max="5" width="11.42578125" customWidth="1"/>
    <col min="8" max="8" width="13.5703125" customWidth="1"/>
    <col min="9" max="9" width="14.42578125" customWidth="1"/>
    <col min="10" max="10" width="12.85546875" customWidth="1"/>
    <col min="11" max="11" width="11.42578125" customWidth="1"/>
    <col min="14" max="14" width="14" customWidth="1"/>
    <col min="15" max="15" width="16.28515625" customWidth="1"/>
    <col min="16" max="16" width="12.85546875" customWidth="1"/>
    <col min="17" max="17" width="11.42578125" customWidth="1"/>
    <col min="19" max="19" width="14.140625" customWidth="1"/>
    <col min="20" max="20" width="16" customWidth="1"/>
    <col min="21" max="22" width="12.28515625" customWidth="1"/>
  </cols>
  <sheetData>
    <row r="1" spans="1:22" ht="39" customHeight="1" x14ac:dyDescent="0.55000000000000004">
      <c r="A1" s="287" t="s">
        <v>139</v>
      </c>
      <c r="B1" s="288"/>
      <c r="C1" s="288"/>
      <c r="D1" s="288"/>
      <c r="E1" s="288"/>
      <c r="F1" s="288"/>
      <c r="G1" s="288"/>
      <c r="H1" s="288"/>
      <c r="I1" s="288"/>
      <c r="J1" s="288"/>
      <c r="K1" s="289"/>
      <c r="L1" s="290" t="s">
        <v>44</v>
      </c>
      <c r="M1" s="288"/>
      <c r="N1" s="288"/>
      <c r="O1" s="288"/>
      <c r="P1" s="288"/>
      <c r="Q1" s="288"/>
      <c r="R1" s="288"/>
      <c r="S1" s="288"/>
      <c r="T1" s="288"/>
      <c r="U1" s="288"/>
      <c r="V1" s="288"/>
    </row>
    <row r="2" spans="1:22" x14ac:dyDescent="0.25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</row>
    <row r="3" spans="1:22" ht="22.5" customHeight="1" x14ac:dyDescent="0.4">
      <c r="A3" s="294" t="s">
        <v>140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8"/>
      <c r="Q3" s="288"/>
      <c r="R3" s="288"/>
      <c r="S3" s="288"/>
      <c r="T3" s="288"/>
      <c r="U3" s="288"/>
      <c r="V3" s="288"/>
    </row>
    <row r="4" spans="1:22" ht="22.5" customHeight="1" x14ac:dyDescent="0.25">
      <c r="A4" s="295" t="s">
        <v>141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8"/>
      <c r="Q4" s="288"/>
      <c r="R4" s="288"/>
      <c r="S4" s="288"/>
      <c r="T4" s="288"/>
      <c r="U4" s="288"/>
      <c r="V4" s="288"/>
    </row>
    <row r="5" spans="1:22" ht="22.5" customHeight="1" x14ac:dyDescent="0.25">
      <c r="A5" s="293"/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</row>
    <row r="6" spans="1:22" ht="18" x14ac:dyDescent="0.25">
      <c r="A6" s="227" t="s">
        <v>7</v>
      </c>
      <c r="B6" s="288"/>
      <c r="C6" s="288"/>
      <c r="D6" s="288"/>
      <c r="E6" s="288"/>
      <c r="F6" s="288"/>
      <c r="G6" s="227" t="s">
        <v>9</v>
      </c>
      <c r="H6" s="288"/>
      <c r="I6" s="288"/>
      <c r="J6" s="288"/>
      <c r="K6" s="288"/>
      <c r="L6" s="288"/>
      <c r="M6" s="227" t="s">
        <v>20</v>
      </c>
      <c r="N6" s="288"/>
      <c r="O6" s="288"/>
      <c r="P6" s="288"/>
      <c r="Q6" s="288"/>
      <c r="R6" s="288"/>
      <c r="S6" s="288"/>
      <c r="T6" s="288"/>
      <c r="U6" s="288"/>
      <c r="V6" s="288"/>
    </row>
    <row r="7" spans="1:22" ht="18.75" x14ac:dyDescent="0.3">
      <c r="A7" s="227"/>
      <c r="B7" s="288"/>
      <c r="C7" s="288"/>
      <c r="D7" s="288"/>
      <c r="E7" s="288"/>
      <c r="F7" s="288"/>
      <c r="G7" s="227"/>
      <c r="H7" s="288"/>
      <c r="I7" s="288"/>
      <c r="J7" s="288"/>
      <c r="K7" s="288"/>
      <c r="L7" s="288"/>
      <c r="M7" s="227"/>
      <c r="N7" s="291" t="s">
        <v>43</v>
      </c>
      <c r="O7" s="288"/>
      <c r="P7" s="288"/>
      <c r="Q7" s="288"/>
      <c r="R7" s="227"/>
      <c r="S7" s="291" t="s">
        <v>19</v>
      </c>
      <c r="T7" s="288"/>
      <c r="U7" s="288"/>
      <c r="V7" s="288"/>
    </row>
    <row r="8" spans="1:22" ht="25.5" customHeight="1" thickBot="1" x14ac:dyDescent="0.3">
      <c r="A8" s="225"/>
      <c r="B8" s="228" t="s">
        <v>39</v>
      </c>
      <c r="C8" s="229"/>
      <c r="D8" s="230"/>
      <c r="E8" s="225"/>
      <c r="F8" s="225"/>
      <c r="G8" s="225"/>
      <c r="H8" s="228" t="s">
        <v>40</v>
      </c>
      <c r="I8" s="229"/>
      <c r="J8" s="230"/>
      <c r="K8" s="225"/>
      <c r="L8" s="225"/>
      <c r="M8" s="225"/>
      <c r="N8" s="228" t="s">
        <v>42</v>
      </c>
      <c r="O8" s="229"/>
      <c r="P8" s="230"/>
      <c r="Q8" s="225"/>
      <c r="R8" s="225"/>
      <c r="S8" s="228" t="s">
        <v>42</v>
      </c>
      <c r="T8" s="229"/>
      <c r="U8" s="230"/>
      <c r="V8" s="225"/>
    </row>
    <row r="9" spans="1:22" ht="33" customHeight="1" thickBot="1" x14ac:dyDescent="0.5">
      <c r="A9" s="225"/>
      <c r="B9" s="231" t="s">
        <v>137</v>
      </c>
      <c r="C9" s="286">
        <v>0.1</v>
      </c>
      <c r="D9" s="232" t="s">
        <v>37</v>
      </c>
      <c r="E9" s="225"/>
      <c r="F9" s="225"/>
      <c r="G9" s="225"/>
      <c r="H9" s="231" t="s">
        <v>137</v>
      </c>
      <c r="I9" s="286">
        <v>0.1</v>
      </c>
      <c r="J9" s="232" t="s">
        <v>37</v>
      </c>
      <c r="K9" s="225"/>
      <c r="L9" s="225"/>
      <c r="M9" s="225"/>
      <c r="N9" s="231" t="s">
        <v>138</v>
      </c>
      <c r="O9" s="286">
        <v>0.01</v>
      </c>
      <c r="P9" s="232" t="s">
        <v>37</v>
      </c>
      <c r="Q9" s="225"/>
      <c r="R9" s="225"/>
      <c r="S9" s="231" t="s">
        <v>38</v>
      </c>
      <c r="T9" s="286">
        <v>0.01</v>
      </c>
      <c r="U9" s="232" t="s">
        <v>37</v>
      </c>
      <c r="V9" s="225"/>
    </row>
    <row r="10" spans="1:22" ht="33" customHeight="1" x14ac:dyDescent="0.35">
      <c r="A10" s="225"/>
      <c r="B10" s="233" t="s">
        <v>35</v>
      </c>
      <c r="C10" s="234">
        <f>ROUND(IF(C9&gt;0.049,C16*C9^C17,C25),2)</f>
        <v>104.36</v>
      </c>
      <c r="D10" s="235" t="s">
        <v>36</v>
      </c>
      <c r="E10" s="225"/>
      <c r="F10" s="225"/>
      <c r="G10" s="225"/>
      <c r="H10" s="233" t="s">
        <v>35</v>
      </c>
      <c r="I10" s="234">
        <f>ROUND(IF(I9&gt;0.011,I16*I9^I17,I25),2)</f>
        <v>99.82</v>
      </c>
      <c r="J10" s="235" t="s">
        <v>36</v>
      </c>
      <c r="K10" s="225"/>
      <c r="L10" s="225"/>
      <c r="M10" s="225"/>
      <c r="N10" s="236" t="s">
        <v>27</v>
      </c>
      <c r="O10" s="237">
        <f>ROUND(IF(O9&gt;0.005,O16*O9^O17,O25),2)</f>
        <v>105.18</v>
      </c>
      <c r="P10" s="238" t="s">
        <v>36</v>
      </c>
      <c r="Q10" s="225"/>
      <c r="R10" s="225"/>
      <c r="S10" s="236" t="s">
        <v>27</v>
      </c>
      <c r="T10" s="237">
        <f>ROUND(IF(T9&gt;0.005,T16*T9^T17,T25),2)</f>
        <v>67.42</v>
      </c>
      <c r="U10" s="238" t="s">
        <v>36</v>
      </c>
      <c r="V10" s="225"/>
    </row>
    <row r="11" spans="1:22" ht="24" thickBot="1" x14ac:dyDescent="0.4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39" t="s">
        <v>41</v>
      </c>
      <c r="O11" s="292">
        <f>ROUND(IF(O9&gt;0.005,P16*O9^P17,O34),2)</f>
        <v>51.33</v>
      </c>
      <c r="P11" s="240" t="s">
        <v>36</v>
      </c>
      <c r="Q11" s="225"/>
      <c r="R11" s="225"/>
      <c r="S11" s="239" t="s">
        <v>41</v>
      </c>
      <c r="T11" s="292">
        <f>ROUND(IF(T9&gt;0.005,U16*T9^U17,O34),2)</f>
        <v>51.33</v>
      </c>
      <c r="U11" s="240" t="s">
        <v>36</v>
      </c>
      <c r="V11" s="225"/>
    </row>
    <row r="12" spans="1:22" ht="23.25" x14ac:dyDescent="0.35">
      <c r="A12" s="225"/>
      <c r="B12" s="225"/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41" t="s">
        <v>35</v>
      </c>
      <c r="O12" s="234">
        <f>SUM(O10:O11)</f>
        <v>156.51</v>
      </c>
      <c r="P12" s="242" t="s">
        <v>36</v>
      </c>
      <c r="Q12" s="225"/>
      <c r="R12" s="225"/>
      <c r="S12" s="241" t="s">
        <v>35</v>
      </c>
      <c r="T12" s="234">
        <f>SUM(T10:T11)</f>
        <v>118.75</v>
      </c>
      <c r="U12" s="242" t="s">
        <v>36</v>
      </c>
      <c r="V12" s="225"/>
    </row>
    <row r="13" spans="1:22" x14ac:dyDescent="0.25">
      <c r="A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Q13" s="225"/>
      <c r="R13" s="225"/>
      <c r="V13" s="225"/>
    </row>
    <row r="14" spans="1:22" hidden="1" x14ac:dyDescent="0.25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</row>
    <row r="15" spans="1:22" ht="18.75" hidden="1" x14ac:dyDescent="0.3">
      <c r="A15" s="225"/>
      <c r="B15" s="225"/>
      <c r="C15" s="243" t="s">
        <v>27</v>
      </c>
      <c r="D15" s="225"/>
      <c r="E15" s="225"/>
      <c r="F15" s="225"/>
      <c r="G15" s="225"/>
      <c r="H15" s="225"/>
      <c r="I15" s="243" t="s">
        <v>27</v>
      </c>
      <c r="J15" s="225"/>
      <c r="K15" s="225"/>
      <c r="L15" s="225"/>
      <c r="M15" s="225"/>
      <c r="N15" s="225"/>
      <c r="O15" s="243" t="s">
        <v>27</v>
      </c>
      <c r="P15" s="243" t="s">
        <v>41</v>
      </c>
      <c r="Q15" s="225"/>
      <c r="R15" s="225"/>
      <c r="S15" s="225"/>
      <c r="T15" s="243" t="s">
        <v>27</v>
      </c>
      <c r="U15" s="243" t="s">
        <v>41</v>
      </c>
      <c r="V15" s="225"/>
    </row>
    <row r="16" spans="1:22" ht="18" hidden="1" x14ac:dyDescent="0.25">
      <c r="A16" s="225"/>
      <c r="B16" s="244" t="s">
        <v>24</v>
      </c>
      <c r="C16" s="245">
        <f>ROUND(EXP((1/E23)*SUM(C27:E27)-(C17/E23)*SUM(C26:E26)),3)</f>
        <v>83.278999999999996</v>
      </c>
      <c r="D16" s="225"/>
      <c r="E16" s="225"/>
      <c r="F16" s="225"/>
      <c r="G16" s="225"/>
      <c r="H16" s="244" t="s">
        <v>24</v>
      </c>
      <c r="I16" s="245">
        <f>ROUND(EXP((1/K23)*SUM(I27:K27)-(I17/K23)*SUM(I26:K26)),3)</f>
        <v>80.025000000000006</v>
      </c>
      <c r="J16" s="225"/>
      <c r="K16" s="225"/>
      <c r="L16" s="225"/>
      <c r="M16" s="225"/>
      <c r="N16" s="244" t="s">
        <v>24</v>
      </c>
      <c r="O16" s="245">
        <f>ROUND(EXP((1/Q23)*SUM(O27:Q27)-(O17/Q23)*SUM(O26:Q26)),3)</f>
        <v>46.765000000000001</v>
      </c>
      <c r="P16" s="245">
        <f>ROUND(EXP((1/Q32)*SUM(O36:Q36)-(P17/Q32)*SUM(O35:Q35)),3)</f>
        <v>38.933999999999997</v>
      </c>
      <c r="Q16" s="225"/>
      <c r="R16" s="225"/>
      <c r="S16" s="244" t="s">
        <v>24</v>
      </c>
      <c r="T16" s="245">
        <f>ROUND(EXP((1/V23)*SUM(T27:V27)-(T17/V23)*SUM(T26:V26)),3)</f>
        <v>31.100999999999999</v>
      </c>
      <c r="U16" s="245">
        <f>P16</f>
        <v>38.933999999999997</v>
      </c>
      <c r="V16" s="225"/>
    </row>
    <row r="17" spans="1:22" ht="18.75" hidden="1" thickBot="1" x14ac:dyDescent="0.3">
      <c r="A17" s="225"/>
      <c r="B17" s="246" t="s">
        <v>25</v>
      </c>
      <c r="C17" s="247">
        <f>ROUND((SUM(C28:E28)-(1/E23)*SUM(C26:E26)*SUM(C27:E27))/(SUM(C29:E29)-(1/E23)*SUM(C26:E26)^2),3)</f>
        <v>-9.8000000000000004E-2</v>
      </c>
      <c r="D17" s="225"/>
      <c r="E17" s="225"/>
      <c r="F17" s="225"/>
      <c r="G17" s="225"/>
      <c r="H17" s="246" t="s">
        <v>25</v>
      </c>
      <c r="I17" s="247">
        <f>ROUND((SUM(I28:K28)-(1/K23)*SUM(I26:K26)*SUM(I27:K27))/(SUM(I29:K29)-(1/K23)*SUM(I26:K26)^2),3)</f>
        <v>-9.6000000000000002E-2</v>
      </c>
      <c r="J17" s="225"/>
      <c r="K17" s="225"/>
      <c r="L17" s="225"/>
      <c r="M17" s="225"/>
      <c r="N17" s="246" t="s">
        <v>25</v>
      </c>
      <c r="O17" s="247">
        <f>ROUND((SUM(O28:Q28)-(1/Q23)*SUM(O26:Q26)*SUM(O27:Q27))/(SUM(O29:Q29)-(1/Q23)*SUM(O26:Q26)^2),3)</f>
        <v>-0.17599999999999999</v>
      </c>
      <c r="P17" s="247">
        <f>ROUND((SUM(O37:Q37)-(1/Q32)*SUM(O35:Q35)*SUM(O36:Q36))/(SUM(O38:Q38)-(1/Q32)*SUM(O35:Q35)^2),3)</f>
        <v>-0.06</v>
      </c>
      <c r="Q17" s="225"/>
      <c r="R17" s="225"/>
      <c r="S17" s="246" t="s">
        <v>25</v>
      </c>
      <c r="T17" s="247">
        <f>ROUND((SUM(T28:V28)-(1/V23)*SUM(T26:V26)*SUM(T27:V27))/(SUM(T29:V29)-(1/V23)*SUM(T26:V26)^2),3)</f>
        <v>-0.16800000000000001</v>
      </c>
      <c r="U17" s="247">
        <f>P17</f>
        <v>-0.06</v>
      </c>
      <c r="V17" s="225"/>
    </row>
    <row r="18" spans="1:22" hidden="1" x14ac:dyDescent="0.25">
      <c r="A18" s="225"/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</row>
    <row r="19" spans="1:22" hidden="1" x14ac:dyDescent="0.25">
      <c r="A19" s="225"/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</row>
    <row r="20" spans="1:22" hidden="1" x14ac:dyDescent="0.25">
      <c r="A20" s="225"/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</row>
    <row r="21" spans="1:22" hidden="1" x14ac:dyDescent="0.25">
      <c r="A21" s="225"/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</row>
    <row r="22" spans="1:22" s="57" customFormat="1" ht="15.75" hidden="1" x14ac:dyDescent="0.25">
      <c r="A22" s="248" t="s">
        <v>26</v>
      </c>
      <c r="B22" s="249"/>
      <c r="C22" s="249"/>
      <c r="D22" s="249"/>
      <c r="E22" s="249"/>
      <c r="F22" s="249"/>
      <c r="G22" s="248" t="s">
        <v>26</v>
      </c>
      <c r="H22" s="249"/>
      <c r="I22" s="249"/>
      <c r="J22" s="249"/>
      <c r="K22" s="249"/>
      <c r="L22" s="249"/>
      <c r="M22" s="248" t="s">
        <v>26</v>
      </c>
      <c r="N22" s="249"/>
      <c r="O22" s="249"/>
      <c r="P22" s="249"/>
      <c r="Q22" s="249"/>
      <c r="R22" s="248" t="s">
        <v>26</v>
      </c>
      <c r="S22" s="249"/>
      <c r="T22" s="249"/>
      <c r="U22" s="249"/>
      <c r="V22" s="249"/>
    </row>
    <row r="23" spans="1:22" hidden="1" x14ac:dyDescent="0.25">
      <c r="A23" s="225"/>
      <c r="B23" s="250" t="s">
        <v>27</v>
      </c>
      <c r="C23" s="251">
        <v>1</v>
      </c>
      <c r="D23" s="251">
        <v>2</v>
      </c>
      <c r="E23" s="251">
        <v>3</v>
      </c>
      <c r="F23" s="225"/>
      <c r="G23" s="225"/>
      <c r="H23" s="250" t="s">
        <v>27</v>
      </c>
      <c r="I23" s="251">
        <v>1</v>
      </c>
      <c r="J23" s="251">
        <v>2</v>
      </c>
      <c r="K23" s="251">
        <v>3</v>
      </c>
      <c r="L23" s="225"/>
      <c r="M23" s="225"/>
      <c r="N23" s="250" t="s">
        <v>27</v>
      </c>
      <c r="O23" s="251">
        <v>1</v>
      </c>
      <c r="P23" s="251">
        <v>2</v>
      </c>
      <c r="Q23" s="251">
        <v>3</v>
      </c>
      <c r="R23" s="225"/>
      <c r="S23" s="250" t="s">
        <v>27</v>
      </c>
      <c r="T23" s="251">
        <v>1</v>
      </c>
      <c r="U23" s="251">
        <v>2</v>
      </c>
      <c r="V23" s="251">
        <v>3</v>
      </c>
    </row>
    <row r="24" spans="1:22" ht="18.75" hidden="1" thickBot="1" x14ac:dyDescent="0.4">
      <c r="A24" s="226" t="s">
        <v>34</v>
      </c>
      <c r="B24" s="252" t="s">
        <v>28</v>
      </c>
      <c r="C24" s="253">
        <v>0.05</v>
      </c>
      <c r="D24" s="253">
        <v>0.5</v>
      </c>
      <c r="E24" s="254">
        <v>2</v>
      </c>
      <c r="F24" s="225"/>
      <c r="G24" s="226" t="s">
        <v>34</v>
      </c>
      <c r="H24" s="252" t="s">
        <v>28</v>
      </c>
      <c r="I24" s="255">
        <v>1.0999999999999999E-2</v>
      </c>
      <c r="J24" s="255">
        <v>0.5</v>
      </c>
      <c r="K24" s="256">
        <v>2</v>
      </c>
      <c r="L24" s="225"/>
      <c r="M24" s="226" t="s">
        <v>34</v>
      </c>
      <c r="N24" s="252" t="s">
        <v>28</v>
      </c>
      <c r="O24" s="255">
        <v>5.0000000000000001E-3</v>
      </c>
      <c r="P24" s="255">
        <v>3</v>
      </c>
      <c r="Q24" s="256">
        <v>10</v>
      </c>
      <c r="R24" s="226" t="s">
        <v>34</v>
      </c>
      <c r="S24" s="252" t="s">
        <v>28</v>
      </c>
      <c r="T24" s="255">
        <v>5.0000000000000001E-3</v>
      </c>
      <c r="U24" s="255">
        <v>3</v>
      </c>
      <c r="V24" s="256">
        <v>10</v>
      </c>
    </row>
    <row r="25" spans="1:22" ht="15.75" hidden="1" thickBot="1" x14ac:dyDescent="0.3">
      <c r="A25" s="226" t="s">
        <v>27</v>
      </c>
      <c r="B25" s="252" t="s">
        <v>29</v>
      </c>
      <c r="C25" s="257">
        <f>RSEE_razredi!C7</f>
        <v>112.01886836935967</v>
      </c>
      <c r="D25" s="257">
        <f>RSEE_razredi!D7</f>
        <v>88.441920590664253</v>
      </c>
      <c r="E25" s="258">
        <f>RSEE_razredi!E7</f>
        <v>78.19075567386129</v>
      </c>
      <c r="F25" s="225"/>
      <c r="G25" s="226" t="s">
        <v>27</v>
      </c>
      <c r="H25" s="252" t="s">
        <v>29</v>
      </c>
      <c r="I25" s="257">
        <f>RSEE_razredi!C9</f>
        <v>121.85645044691594</v>
      </c>
      <c r="J25" s="257">
        <f>RSEE_razredi!D9</f>
        <v>89.544910130711571</v>
      </c>
      <c r="K25" s="258">
        <f>RSEE_razredi!E9</f>
        <v>72.412471138559738</v>
      </c>
      <c r="L25" s="225"/>
      <c r="M25" s="226" t="s">
        <v>27</v>
      </c>
      <c r="N25" s="252" t="s">
        <v>29</v>
      </c>
      <c r="O25" s="257">
        <f>RSEE_razredi!C20</f>
        <v>119.40567476808531</v>
      </c>
      <c r="P25" s="257">
        <f>RSEE_razredi!E20</f>
        <v>37.443326856621177</v>
      </c>
      <c r="Q25" s="258">
        <f>RSEE_razredi!F20</f>
        <v>31.942932659505082</v>
      </c>
      <c r="R25" s="226" t="s">
        <v>27</v>
      </c>
      <c r="S25" s="252" t="s">
        <v>29</v>
      </c>
      <c r="T25" s="257">
        <f>RSEE_razredi!C21</f>
        <v>76.037163710572955</v>
      </c>
      <c r="U25" s="257">
        <f>RSEE_razredi!E21</f>
        <v>25.213021854640072</v>
      </c>
      <c r="V25" s="258">
        <f>RSEE_razredi!F21</f>
        <v>21.582022170172202</v>
      </c>
    </row>
    <row r="26" spans="1:22" hidden="1" x14ac:dyDescent="0.25">
      <c r="A26" s="225"/>
      <c r="B26" s="259" t="s">
        <v>30</v>
      </c>
      <c r="C26" s="260">
        <f>LN(C24)</f>
        <v>-2.9957322735539909</v>
      </c>
      <c r="D26" s="260">
        <f t="shared" ref="D26:E27" si="0">LN(D24)</f>
        <v>-0.69314718055994529</v>
      </c>
      <c r="E26" s="261">
        <f t="shared" si="0"/>
        <v>0.69314718055994529</v>
      </c>
      <c r="F26" s="225"/>
      <c r="G26" s="225"/>
      <c r="H26" s="259" t="s">
        <v>30</v>
      </c>
      <c r="I26" s="260">
        <f>LN(I24)</f>
        <v>-4.5098600061837661</v>
      </c>
      <c r="J26" s="260">
        <f t="shared" ref="J26:K26" si="1">LN(J24)</f>
        <v>-0.69314718055994529</v>
      </c>
      <c r="K26" s="261">
        <f t="shared" si="1"/>
        <v>0.69314718055994529</v>
      </c>
      <c r="L26" s="225"/>
      <c r="M26" s="225"/>
      <c r="N26" s="259" t="s">
        <v>30</v>
      </c>
      <c r="O26" s="260">
        <f>LN(O24)</f>
        <v>-5.2983173665480363</v>
      </c>
      <c r="P26" s="260">
        <f t="shared" ref="P26:Q26" si="2">LN(P24)</f>
        <v>1.0986122886681098</v>
      </c>
      <c r="Q26" s="261">
        <f t="shared" si="2"/>
        <v>2.3025850929940459</v>
      </c>
      <c r="R26" s="225"/>
      <c r="S26" s="259" t="s">
        <v>30</v>
      </c>
      <c r="T26" s="260">
        <f>LN(T24)</f>
        <v>-5.2983173665480363</v>
      </c>
      <c r="U26" s="260">
        <f t="shared" ref="U26:V26" si="3">LN(U24)</f>
        <v>1.0986122886681098</v>
      </c>
      <c r="V26" s="261">
        <f t="shared" si="3"/>
        <v>2.3025850929940459</v>
      </c>
    </row>
    <row r="27" spans="1:22" hidden="1" x14ac:dyDescent="0.25">
      <c r="A27" s="225"/>
      <c r="B27" s="262" t="s">
        <v>31</v>
      </c>
      <c r="C27" s="263">
        <f>LN(C25)</f>
        <v>4.7186673246895934</v>
      </c>
      <c r="D27" s="263">
        <f t="shared" si="0"/>
        <v>4.4823460720658002</v>
      </c>
      <c r="E27" s="264">
        <f t="shared" si="0"/>
        <v>4.3591514266742113</v>
      </c>
      <c r="F27" s="225"/>
      <c r="G27" s="225"/>
      <c r="H27" s="262" t="s">
        <v>31</v>
      </c>
      <c r="I27" s="263">
        <f>LN(I25)</f>
        <v>4.8028437162729913</v>
      </c>
      <c r="J27" s="263">
        <f t="shared" ref="J27:K27" si="4">LN(J25)</f>
        <v>4.4947402885966854</v>
      </c>
      <c r="K27" s="264">
        <f t="shared" si="4"/>
        <v>4.2823785378527992</v>
      </c>
      <c r="L27" s="225"/>
      <c r="M27" s="225"/>
      <c r="N27" s="262" t="s">
        <v>31</v>
      </c>
      <c r="O27" s="263">
        <f>LN(O25)</f>
        <v>4.7825267272000103</v>
      </c>
      <c r="P27" s="263">
        <f t="shared" ref="P27:Q27" si="5">LN(P25)</f>
        <v>3.6228285060116465</v>
      </c>
      <c r="Q27" s="264">
        <f t="shared" si="5"/>
        <v>3.4639509563397217</v>
      </c>
      <c r="R27" s="225"/>
      <c r="S27" s="262" t="s">
        <v>31</v>
      </c>
      <c r="T27" s="263">
        <f>LN(T25)</f>
        <v>4.3312222169584045</v>
      </c>
      <c r="U27" s="263">
        <f t="shared" ref="U27:V27" si="6">LN(U25)</f>
        <v>3.2273606013165983</v>
      </c>
      <c r="V27" s="264">
        <f t="shared" si="6"/>
        <v>3.0718606611939197</v>
      </c>
    </row>
    <row r="28" spans="1:22" hidden="1" x14ac:dyDescent="0.25">
      <c r="A28" s="225"/>
      <c r="B28" s="262" t="s">
        <v>32</v>
      </c>
      <c r="C28" s="263">
        <f>C27*C26</f>
        <v>-14.135863992737283</v>
      </c>
      <c r="D28" s="263">
        <f t="shared" ref="D28:E28" si="7">D27*D26</f>
        <v>-3.1069255421463549</v>
      </c>
      <c r="E28" s="264">
        <f t="shared" si="7"/>
        <v>3.0215335210330925</v>
      </c>
      <c r="F28" s="225"/>
      <c r="G28" s="225"/>
      <c r="H28" s="262" t="s">
        <v>32</v>
      </c>
      <c r="I28" s="263">
        <f>I27*I26</f>
        <v>-21.660152791970575</v>
      </c>
      <c r="J28" s="263">
        <f t="shared" ref="J28:K28" si="8">J27*J26</f>
        <v>-3.1155165583899871</v>
      </c>
      <c r="K28" s="264">
        <f t="shared" si="8"/>
        <v>2.9683186096030889</v>
      </c>
      <c r="L28" s="225"/>
      <c r="M28" s="225"/>
      <c r="N28" s="262" t="s">
        <v>32</v>
      </c>
      <c r="O28" s="263">
        <f>O27*O26</f>
        <v>-25.339344414703959</v>
      </c>
      <c r="P28" s="263">
        <f t="shared" ref="P28:Q28" si="9">P27*P26</f>
        <v>3.980083916441524</v>
      </c>
      <c r="Q28" s="264">
        <f t="shared" si="9"/>
        <v>7.9760418349303119</v>
      </c>
      <c r="R28" s="225"/>
      <c r="S28" s="262" t="s">
        <v>32</v>
      </c>
      <c r="T28" s="263">
        <f>T27*T26</f>
        <v>-22.948189890489402</v>
      </c>
      <c r="U28" s="263">
        <f t="shared" ref="U28:V28" si="10">U27*U26</f>
        <v>3.5456180165697151</v>
      </c>
      <c r="V28" s="264">
        <f t="shared" si="10"/>
        <v>7.0732205662199528</v>
      </c>
    </row>
    <row r="29" spans="1:22" hidden="1" x14ac:dyDescent="0.25">
      <c r="A29" s="225"/>
      <c r="B29" s="262" t="s">
        <v>33</v>
      </c>
      <c r="C29" s="263">
        <f>C26*C26</f>
        <v>8.9744118548129634</v>
      </c>
      <c r="D29" s="263">
        <f t="shared" ref="D29:E30" si="11">D26*D26</f>
        <v>0.48045301391820139</v>
      </c>
      <c r="E29" s="264">
        <f t="shared" si="11"/>
        <v>0.48045301391820139</v>
      </c>
      <c r="F29" s="225"/>
      <c r="G29" s="225"/>
      <c r="H29" s="262" t="s">
        <v>33</v>
      </c>
      <c r="I29" s="263">
        <f>I26*I26</f>
        <v>20.338837275375838</v>
      </c>
      <c r="J29" s="263">
        <f t="shared" ref="J29:K29" si="12">J26*J26</f>
        <v>0.48045301391820139</v>
      </c>
      <c r="K29" s="264">
        <f t="shared" si="12"/>
        <v>0.48045301391820139</v>
      </c>
      <c r="L29" s="225"/>
      <c r="M29" s="225"/>
      <c r="N29" s="262" t="s">
        <v>33</v>
      </c>
      <c r="O29" s="263">
        <f>O26*O26</f>
        <v>28.072166916664518</v>
      </c>
      <c r="P29" s="263">
        <f t="shared" ref="P29:Q29" si="13">P26*P26</f>
        <v>1.2069489608125821</v>
      </c>
      <c r="Q29" s="264">
        <f t="shared" si="13"/>
        <v>5.3018981104783993</v>
      </c>
      <c r="R29" s="225"/>
      <c r="S29" s="262" t="s">
        <v>33</v>
      </c>
      <c r="T29" s="263">
        <f>T26*T26</f>
        <v>28.072166916664518</v>
      </c>
      <c r="U29" s="263">
        <f t="shared" ref="U29:V29" si="14">U26*U26</f>
        <v>1.2069489608125821</v>
      </c>
      <c r="V29" s="264">
        <f t="shared" si="14"/>
        <v>5.3018981104783993</v>
      </c>
    </row>
    <row r="30" spans="1:22" ht="15.75" hidden="1" thickBot="1" x14ac:dyDescent="0.3">
      <c r="A30" s="225"/>
      <c r="B30" s="265" t="s">
        <v>33</v>
      </c>
      <c r="C30" s="266">
        <f>C27*C27</f>
        <v>22.265821321093245</v>
      </c>
      <c r="D30" s="266">
        <f t="shared" si="11"/>
        <v>20.091426309763708</v>
      </c>
      <c r="E30" s="267">
        <f t="shared" si="11"/>
        <v>19.002201160675813</v>
      </c>
      <c r="F30" s="225"/>
      <c r="G30" s="225"/>
      <c r="H30" s="265" t="s">
        <v>33</v>
      </c>
      <c r="I30" s="266">
        <f>I27*I27</f>
        <v>23.067307762942956</v>
      </c>
      <c r="J30" s="266">
        <f t="shared" ref="J30:K30" si="15">J27*J27</f>
        <v>20.202690261934215</v>
      </c>
      <c r="K30" s="267">
        <f t="shared" si="15"/>
        <v>18.338765941462277</v>
      </c>
      <c r="L30" s="225"/>
      <c r="M30" s="225"/>
      <c r="N30" s="265" t="s">
        <v>33</v>
      </c>
      <c r="O30" s="266">
        <f>O27*O27</f>
        <v>22.872561896382443</v>
      </c>
      <c r="P30" s="266">
        <f t="shared" ref="P30:Q30" si="16">P27*P27</f>
        <v>13.124886383970578</v>
      </c>
      <c r="Q30" s="267">
        <f t="shared" si="16"/>
        <v>11.998956227926874</v>
      </c>
      <c r="R30" s="225"/>
      <c r="S30" s="265" t="s">
        <v>33</v>
      </c>
      <c r="T30" s="266">
        <f>T27*T27</f>
        <v>18.759485892674075</v>
      </c>
      <c r="U30" s="266">
        <f t="shared" ref="U30:V30" si="17">U27*U27</f>
        <v>10.415856450930635</v>
      </c>
      <c r="V30" s="267">
        <f t="shared" si="17"/>
        <v>9.4363279217907454</v>
      </c>
    </row>
    <row r="31" spans="1:22" hidden="1" x14ac:dyDescent="0.25">
      <c r="A31" s="225"/>
      <c r="B31" s="268"/>
      <c r="C31" s="269"/>
      <c r="D31" s="268"/>
      <c r="E31" s="268"/>
      <c r="F31" s="225"/>
      <c r="G31" s="225"/>
      <c r="H31" s="268"/>
      <c r="I31" s="269"/>
      <c r="J31" s="268"/>
      <c r="K31" s="268"/>
      <c r="L31" s="225"/>
      <c r="M31" s="225"/>
      <c r="N31" s="268"/>
      <c r="O31" s="269"/>
      <c r="P31" s="268"/>
      <c r="Q31" s="268"/>
      <c r="R31" s="225"/>
      <c r="S31" s="268"/>
      <c r="T31" s="269"/>
      <c r="U31" s="268"/>
      <c r="V31" s="268"/>
    </row>
    <row r="32" spans="1:22" s="58" customFormat="1" ht="18.75" hidden="1" x14ac:dyDescent="0.3">
      <c r="A32" s="270"/>
      <c r="B32" s="270"/>
      <c r="C32" s="270"/>
      <c r="D32" s="271"/>
      <c r="E32" s="271"/>
      <c r="F32" s="270"/>
      <c r="G32" s="270"/>
      <c r="H32" s="270"/>
      <c r="I32" s="270"/>
      <c r="J32" s="271"/>
      <c r="K32" s="271"/>
      <c r="L32" s="270"/>
      <c r="M32" s="225"/>
      <c r="N32" s="250" t="s">
        <v>41</v>
      </c>
      <c r="O32" s="251">
        <v>1</v>
      </c>
      <c r="P32" s="251">
        <v>2</v>
      </c>
      <c r="Q32" s="251">
        <v>3</v>
      </c>
      <c r="R32" s="225"/>
      <c r="S32" s="225"/>
      <c r="T32" s="225"/>
      <c r="U32" s="225"/>
      <c r="V32" s="225"/>
    </row>
    <row r="33" spans="1:22" s="58" customFormat="1" ht="20.25" hidden="1" thickBot="1" x14ac:dyDescent="0.4">
      <c r="A33" s="270"/>
      <c r="B33" s="270"/>
      <c r="C33" s="270"/>
      <c r="D33" s="271"/>
      <c r="E33" s="271"/>
      <c r="F33" s="270"/>
      <c r="G33" s="270"/>
      <c r="H33" s="270"/>
      <c r="I33" s="270"/>
      <c r="J33" s="271"/>
      <c r="K33" s="271"/>
      <c r="L33" s="270"/>
      <c r="M33" s="226" t="s">
        <v>34</v>
      </c>
      <c r="N33" s="272" t="s">
        <v>28</v>
      </c>
      <c r="O33" s="273">
        <v>5.0000000000000001E-3</v>
      </c>
      <c r="P33" s="273">
        <v>3</v>
      </c>
      <c r="Q33" s="274">
        <v>10</v>
      </c>
      <c r="R33" s="225"/>
      <c r="S33" s="225"/>
      <c r="T33" s="225"/>
      <c r="U33" s="225"/>
      <c r="V33" s="225"/>
    </row>
    <row r="34" spans="1:22" ht="15.75" hidden="1" thickBot="1" x14ac:dyDescent="0.3">
      <c r="A34" s="225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6" t="s">
        <v>41</v>
      </c>
      <c r="N34" s="272" t="s">
        <v>29</v>
      </c>
      <c r="O34" s="275">
        <f>RSEE_razredi!G20</f>
        <v>53.231487971566416</v>
      </c>
      <c r="P34" s="275">
        <f>RSEE_razredi!I20</f>
        <v>37.527364512433451</v>
      </c>
      <c r="Q34" s="276">
        <f>RSEE_razredi!J20</f>
        <v>33.105477580576988</v>
      </c>
      <c r="R34" s="225"/>
      <c r="S34" s="225"/>
      <c r="T34" s="225"/>
      <c r="U34" s="225"/>
      <c r="V34" s="225"/>
    </row>
    <row r="35" spans="1:22" hidden="1" x14ac:dyDescent="0.25">
      <c r="A35" s="225"/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77" t="s">
        <v>30</v>
      </c>
      <c r="O35" s="278">
        <f>LN(O33)</f>
        <v>-5.2983173665480363</v>
      </c>
      <c r="P35" s="278">
        <f t="shared" ref="P35:Q35" si="18">LN(P33)</f>
        <v>1.0986122886681098</v>
      </c>
      <c r="Q35" s="279">
        <f t="shared" si="18"/>
        <v>2.3025850929940459</v>
      </c>
      <c r="R35" s="225"/>
      <c r="S35" s="225"/>
      <c r="T35" s="225"/>
      <c r="U35" s="225"/>
      <c r="V35" s="225"/>
    </row>
    <row r="36" spans="1:22" hidden="1" x14ac:dyDescent="0.25">
      <c r="A36" s="225"/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80" t="s">
        <v>31</v>
      </c>
      <c r="O36" s="281">
        <f>LN(O34)</f>
        <v>3.9746501004209933</v>
      </c>
      <c r="P36" s="281">
        <f t="shared" ref="P36:Q36" si="19">LN(P34)</f>
        <v>3.6250703871914953</v>
      </c>
      <c r="Q36" s="282">
        <f t="shared" si="19"/>
        <v>3.4996987545097857</v>
      </c>
      <c r="R36" s="225"/>
      <c r="S36" s="225"/>
      <c r="T36" s="225"/>
      <c r="U36" s="225"/>
      <c r="V36" s="225"/>
    </row>
    <row r="37" spans="1:22" hidden="1" x14ac:dyDescent="0.25">
      <c r="A37" s="225"/>
      <c r="B37" s="225"/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80" t="s">
        <v>32</v>
      </c>
      <c r="O37" s="281">
        <f>O36*O35</f>
        <v>-21.058957653012445</v>
      </c>
      <c r="P37" s="281">
        <f t="shared" ref="P37:Q37" si="20">P36*P35</f>
        <v>3.9825468746554398</v>
      </c>
      <c r="Q37" s="282">
        <f t="shared" si="20"/>
        <v>8.0583541821040612</v>
      </c>
      <c r="R37" s="225"/>
      <c r="S37" s="225"/>
      <c r="T37" s="225"/>
      <c r="U37" s="225"/>
      <c r="V37" s="225"/>
    </row>
    <row r="38" spans="1:22" hidden="1" x14ac:dyDescent="0.25">
      <c r="A38" s="225"/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80" t="s">
        <v>33</v>
      </c>
      <c r="O38" s="281">
        <f>O35*O35</f>
        <v>28.072166916664518</v>
      </c>
      <c r="P38" s="281">
        <f t="shared" ref="P38:Q38" si="21">P35*P35</f>
        <v>1.2069489608125821</v>
      </c>
      <c r="Q38" s="282">
        <f t="shared" si="21"/>
        <v>5.3018981104783993</v>
      </c>
      <c r="R38" s="225"/>
      <c r="S38" s="225"/>
      <c r="T38" s="225"/>
      <c r="U38" s="225"/>
      <c r="V38" s="225"/>
    </row>
    <row r="39" spans="1:22" ht="15.75" hidden="1" thickBot="1" x14ac:dyDescent="0.3">
      <c r="A39" s="225"/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83" t="s">
        <v>33</v>
      </c>
      <c r="O39" s="284">
        <f>O36*O36</f>
        <v>15.797843420776612</v>
      </c>
      <c r="P39" s="284">
        <f t="shared" ref="P39:Q39" si="22">P36*P36</f>
        <v>13.141135312092699</v>
      </c>
      <c r="Q39" s="285">
        <f t="shared" si="22"/>
        <v>12.247891372317346</v>
      </c>
      <c r="R39" s="225"/>
      <c r="S39" s="225"/>
      <c r="T39" s="225"/>
      <c r="U39" s="225"/>
      <c r="V39" s="225"/>
    </row>
    <row r="40" spans="1:22" x14ac:dyDescent="0.25">
      <c r="A40" s="225"/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</row>
  </sheetData>
  <sheetProtection algorithmName="SHA-512" hashValue="js6AuRyfZ1DeJugftv7gc9MmnBZHuMePyzLLIo/ebDUTwGoqlhhobc5ft3gdute1Jft6K5dFtcVld4YMC2W+bg==" saltValue="3evoNx4wznPugHEuypZPKg==" spinCount="100000" sheet="1" objects="1" scenarios="1" selectLockedCells="1" autoFilter="0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1:R24"/>
  <sheetViews>
    <sheetView workbookViewId="0">
      <selection activeCell="G7" sqref="G7"/>
    </sheetView>
  </sheetViews>
  <sheetFormatPr defaultRowHeight="15" x14ac:dyDescent="0.25"/>
  <cols>
    <col min="1" max="1" width="4.5703125" customWidth="1"/>
    <col min="2" max="2" width="60" customWidth="1"/>
    <col min="16" max="16" width="17.140625" customWidth="1"/>
  </cols>
  <sheetData>
    <row r="1" spans="1:18" ht="23.25" x14ac:dyDescent="0.35">
      <c r="A1" s="54" t="s">
        <v>64</v>
      </c>
    </row>
    <row r="3" spans="1:18" ht="15.75" thickBot="1" x14ac:dyDescent="0.3"/>
    <row r="4" spans="1:18" x14ac:dyDescent="0.25">
      <c r="B4" s="1"/>
      <c r="C4" s="306" t="s">
        <v>0</v>
      </c>
      <c r="D4" s="307"/>
      <c r="E4" s="307"/>
      <c r="F4" s="308"/>
      <c r="G4" s="309" t="s">
        <v>1</v>
      </c>
      <c r="H4" s="310"/>
      <c r="I4" s="310"/>
      <c r="J4" s="311"/>
      <c r="K4" s="312" t="s">
        <v>2</v>
      </c>
      <c r="L4" s="313"/>
      <c r="M4" s="313"/>
      <c r="N4" s="314"/>
      <c r="P4" s="53"/>
    </row>
    <row r="5" spans="1:18" x14ac:dyDescent="0.25">
      <c r="B5" s="2"/>
      <c r="C5" s="315" t="s">
        <v>3</v>
      </c>
      <c r="D5" s="316"/>
      <c r="E5" s="316"/>
      <c r="F5" s="317"/>
      <c r="G5" s="315" t="s">
        <v>3</v>
      </c>
      <c r="H5" s="316"/>
      <c r="I5" s="316"/>
      <c r="J5" s="317"/>
      <c r="K5" s="315" t="s">
        <v>3</v>
      </c>
      <c r="L5" s="316"/>
      <c r="M5" s="316"/>
      <c r="N5" s="317"/>
    </row>
    <row r="6" spans="1:18" ht="15.75" thickBot="1" x14ac:dyDescent="0.3">
      <c r="B6" s="3"/>
      <c r="C6" s="4" t="s">
        <v>4</v>
      </c>
      <c r="D6" s="5" t="s">
        <v>5</v>
      </c>
      <c r="E6" s="5" t="s">
        <v>6</v>
      </c>
      <c r="F6" s="6"/>
      <c r="G6" s="4" t="s">
        <v>4</v>
      </c>
      <c r="H6" s="5" t="s">
        <v>5</v>
      </c>
      <c r="I6" s="5" t="s">
        <v>6</v>
      </c>
      <c r="J6" s="7"/>
      <c r="K6" s="4" t="s">
        <v>4</v>
      </c>
      <c r="L6" s="5" t="s">
        <v>5</v>
      </c>
      <c r="M6" s="5" t="s">
        <v>6</v>
      </c>
      <c r="N6" s="6"/>
      <c r="Q6" s="55"/>
      <c r="R6" s="55"/>
    </row>
    <row r="7" spans="1:18" ht="18.75" customHeight="1" x14ac:dyDescent="0.25">
      <c r="B7" s="8" t="s">
        <v>7</v>
      </c>
      <c r="C7" s="9">
        <v>112.01886836935967</v>
      </c>
      <c r="D7" s="10">
        <v>88.441920590664253</v>
      </c>
      <c r="E7" s="10">
        <v>78.19075567386129</v>
      </c>
      <c r="F7" s="11"/>
      <c r="G7" s="12"/>
      <c r="H7" s="13"/>
      <c r="I7" s="13"/>
      <c r="J7" s="14"/>
      <c r="K7" s="43">
        <v>112.01886836935967</v>
      </c>
      <c r="L7" s="44">
        <v>88.441920590664253</v>
      </c>
      <c r="M7" s="44">
        <v>78.19075567386129</v>
      </c>
      <c r="N7" s="15"/>
    </row>
    <row r="8" spans="1:18" ht="18.75" customHeight="1" x14ac:dyDescent="0.25">
      <c r="B8" s="16" t="s">
        <v>8</v>
      </c>
      <c r="C8" s="9">
        <v>122.54006947148839</v>
      </c>
      <c r="D8" s="10">
        <v>102.51354995639906</v>
      </c>
      <c r="E8" s="10">
        <v>88.446777925659944</v>
      </c>
      <c r="F8" s="11"/>
      <c r="G8" s="12"/>
      <c r="H8" s="13"/>
      <c r="I8" s="13"/>
      <c r="J8" s="14"/>
      <c r="K8" s="43">
        <v>122.54006947148839</v>
      </c>
      <c r="L8" s="44">
        <v>102.51354995639906</v>
      </c>
      <c r="M8" s="44">
        <v>88.446777925659944</v>
      </c>
      <c r="N8" s="15"/>
    </row>
    <row r="9" spans="1:18" ht="18.75" customHeight="1" x14ac:dyDescent="0.25">
      <c r="B9" s="16" t="s">
        <v>9</v>
      </c>
      <c r="C9" s="17">
        <v>121.85645044691594</v>
      </c>
      <c r="D9" s="18">
        <v>89.544910130711571</v>
      </c>
      <c r="E9" s="18">
        <v>72.412471138559738</v>
      </c>
      <c r="F9" s="19"/>
      <c r="G9" s="20"/>
      <c r="H9" s="21"/>
      <c r="I9" s="21"/>
      <c r="J9" s="19"/>
      <c r="K9" s="43">
        <v>121.85645044691594</v>
      </c>
      <c r="L9" s="44">
        <v>89.544910130711571</v>
      </c>
      <c r="M9" s="44">
        <v>72.412471138559738</v>
      </c>
      <c r="N9" s="19"/>
    </row>
    <row r="10" spans="1:18" ht="18.75" customHeight="1" x14ac:dyDescent="0.25">
      <c r="B10" s="16" t="s">
        <v>10</v>
      </c>
      <c r="C10" s="17">
        <v>72.412471138559738</v>
      </c>
      <c r="D10" s="18">
        <v>72.412471138559738</v>
      </c>
      <c r="E10" s="18">
        <v>72.412471138559738</v>
      </c>
      <c r="F10" s="19"/>
      <c r="G10" s="20"/>
      <c r="H10" s="21"/>
      <c r="I10" s="21"/>
      <c r="J10" s="19"/>
      <c r="K10" s="43">
        <v>72.412471138559738</v>
      </c>
      <c r="L10" s="44">
        <v>72.412471138559738</v>
      </c>
      <c r="M10" s="44">
        <v>72.412471138559738</v>
      </c>
      <c r="N10" s="19"/>
    </row>
    <row r="11" spans="1:18" ht="18.75" customHeight="1" x14ac:dyDescent="0.25">
      <c r="B11" s="16" t="s">
        <v>11</v>
      </c>
      <c r="C11" s="318">
        <v>154.25470591833778</v>
      </c>
      <c r="D11" s="319"/>
      <c r="E11" s="320"/>
      <c r="F11" s="11"/>
      <c r="G11" s="20"/>
      <c r="H11" s="21"/>
      <c r="I11" s="21"/>
      <c r="J11" s="14"/>
      <c r="K11" s="321">
        <v>154.25470591833778</v>
      </c>
      <c r="L11" s="322"/>
      <c r="M11" s="323"/>
      <c r="N11" s="15"/>
    </row>
    <row r="12" spans="1:18" ht="18.75" customHeight="1" x14ac:dyDescent="0.25">
      <c r="B12" s="16" t="s">
        <v>12</v>
      </c>
      <c r="C12" s="9">
        <v>104.42030658789798</v>
      </c>
      <c r="D12" s="10">
        <v>113.13402123330403</v>
      </c>
      <c r="E12" s="10">
        <v>69.505871618400164</v>
      </c>
      <c r="F12" s="11"/>
      <c r="G12" s="22">
        <v>74.517804852939463</v>
      </c>
      <c r="H12" s="10">
        <v>67.5911744143622</v>
      </c>
      <c r="I12" s="10">
        <v>88.744353791972955</v>
      </c>
      <c r="J12" s="14"/>
      <c r="K12" s="43">
        <v>178.93811144083745</v>
      </c>
      <c r="L12" s="44">
        <v>180.72519564766623</v>
      </c>
      <c r="M12" s="44">
        <v>158.2502254103731</v>
      </c>
      <c r="N12" s="15"/>
    </row>
    <row r="13" spans="1:18" ht="18.75" customHeight="1" x14ac:dyDescent="0.25">
      <c r="B13" s="16" t="s">
        <v>13</v>
      </c>
      <c r="C13" s="318"/>
      <c r="D13" s="319"/>
      <c r="E13" s="320"/>
      <c r="F13" s="11"/>
      <c r="G13" s="318">
        <v>54.73</v>
      </c>
      <c r="H13" s="319"/>
      <c r="I13" s="320"/>
      <c r="J13" s="14"/>
      <c r="K13" s="321">
        <v>54.73</v>
      </c>
      <c r="L13" s="322"/>
      <c r="M13" s="323"/>
      <c r="N13" s="15"/>
    </row>
    <row r="14" spans="1:18" ht="18.75" customHeight="1" x14ac:dyDescent="0.25">
      <c r="B14" s="16" t="s">
        <v>14</v>
      </c>
      <c r="C14" s="9">
        <v>165.50899014866107</v>
      </c>
      <c r="D14" s="10">
        <v>96.867600294924202</v>
      </c>
      <c r="E14" s="10">
        <v>81.630410782529125</v>
      </c>
      <c r="F14" s="11"/>
      <c r="G14" s="9">
        <v>32.348919054801414</v>
      </c>
      <c r="H14" s="10">
        <v>14.184764561269823</v>
      </c>
      <c r="I14" s="10">
        <v>9.6653746561512133</v>
      </c>
      <c r="J14" s="14"/>
      <c r="K14" s="43">
        <v>197.8579092034625</v>
      </c>
      <c r="L14" s="44">
        <v>111.05236485619403</v>
      </c>
      <c r="M14" s="44">
        <v>91.29578543868034</v>
      </c>
      <c r="N14" s="15"/>
    </row>
    <row r="15" spans="1:18" ht="18.75" customHeight="1" x14ac:dyDescent="0.25">
      <c r="B15" s="16" t="s">
        <v>15</v>
      </c>
      <c r="C15" s="318">
        <v>105.06879500967898</v>
      </c>
      <c r="D15" s="320"/>
      <c r="E15" s="10">
        <v>80.43258445529645</v>
      </c>
      <c r="F15" s="11"/>
      <c r="G15" s="12"/>
      <c r="H15" s="13"/>
      <c r="I15" s="13"/>
      <c r="J15" s="14"/>
      <c r="K15" s="324">
        <v>105.06879500967898</v>
      </c>
      <c r="L15" s="325"/>
      <c r="M15" s="44">
        <v>80.43258445529645</v>
      </c>
      <c r="N15" s="15"/>
    </row>
    <row r="16" spans="1:18" ht="18.75" customHeight="1" x14ac:dyDescent="0.25">
      <c r="B16" s="16" t="s">
        <v>16</v>
      </c>
      <c r="C16" s="9">
        <v>70.9940152523439</v>
      </c>
      <c r="D16" s="10">
        <v>61.351400088729299</v>
      </c>
      <c r="E16" s="10">
        <v>54.211001675559331</v>
      </c>
      <c r="F16" s="11"/>
      <c r="G16" s="12"/>
      <c r="H16" s="13"/>
      <c r="I16" s="13"/>
      <c r="J16" s="14"/>
      <c r="K16" s="43">
        <v>70.9940152523439</v>
      </c>
      <c r="L16" s="44">
        <v>61.351400088729299</v>
      </c>
      <c r="M16" s="44">
        <v>54.211001675559331</v>
      </c>
      <c r="N16" s="15"/>
    </row>
    <row r="17" spans="2:14" ht="18.75" customHeight="1" x14ac:dyDescent="0.25">
      <c r="B17" s="23" t="s">
        <v>17</v>
      </c>
      <c r="C17" s="9">
        <v>69.926151636146017</v>
      </c>
      <c r="D17" s="10">
        <v>53.804494032156384</v>
      </c>
      <c r="E17" s="10">
        <v>49.198306145302205</v>
      </c>
      <c r="F17" s="11"/>
      <c r="G17" s="12"/>
      <c r="H17" s="13"/>
      <c r="I17" s="13"/>
      <c r="J17" s="14"/>
      <c r="K17" s="43">
        <v>69.926151636146017</v>
      </c>
      <c r="L17" s="44">
        <v>53.804494032156384</v>
      </c>
      <c r="M17" s="44">
        <v>49.198306145302205</v>
      </c>
      <c r="N17" s="15"/>
    </row>
    <row r="18" spans="2:14" ht="18.75" customHeight="1" thickBot="1" x14ac:dyDescent="0.3">
      <c r="B18" s="24" t="s">
        <v>18</v>
      </c>
      <c r="C18" s="25"/>
      <c r="D18" s="26">
        <v>62.589348585677236</v>
      </c>
      <c r="E18" s="26">
        <v>60.08625464225014</v>
      </c>
      <c r="F18" s="27"/>
      <c r="G18" s="25"/>
      <c r="H18" s="28"/>
      <c r="I18" s="28"/>
      <c r="J18" s="29"/>
      <c r="K18" s="45"/>
      <c r="L18" s="46">
        <v>62.589348585677236</v>
      </c>
      <c r="M18" s="46">
        <v>60.08625464225014</v>
      </c>
      <c r="N18" s="30"/>
    </row>
    <row r="19" spans="2:14" ht="18.75" customHeight="1" thickBot="1" x14ac:dyDescent="0.3">
      <c r="B19" s="31" t="s">
        <v>20</v>
      </c>
      <c r="C19" s="32" t="s">
        <v>4</v>
      </c>
      <c r="D19" s="33" t="s">
        <v>5</v>
      </c>
      <c r="E19" s="33" t="s">
        <v>22</v>
      </c>
      <c r="F19" s="33" t="s">
        <v>23</v>
      </c>
      <c r="G19" s="32" t="s">
        <v>4</v>
      </c>
      <c r="H19" s="33" t="s">
        <v>5</v>
      </c>
      <c r="I19" s="33" t="s">
        <v>22</v>
      </c>
      <c r="J19" s="33" t="s">
        <v>23</v>
      </c>
      <c r="K19" s="32" t="s">
        <v>4</v>
      </c>
      <c r="L19" s="33" t="s">
        <v>5</v>
      </c>
      <c r="M19" s="33" t="s">
        <v>22</v>
      </c>
      <c r="N19" s="34" t="s">
        <v>23</v>
      </c>
    </row>
    <row r="20" spans="2:14" ht="18.75" customHeight="1" x14ac:dyDescent="0.25">
      <c r="B20" s="41" t="s">
        <v>21</v>
      </c>
      <c r="C20" s="37">
        <v>119.40567476808531</v>
      </c>
      <c r="D20" s="36">
        <v>57.341217275655175</v>
      </c>
      <c r="E20" s="36">
        <v>37.443326856621177</v>
      </c>
      <c r="F20" s="38">
        <v>31.942932659505082</v>
      </c>
      <c r="G20" s="36">
        <v>53.231487971566416</v>
      </c>
      <c r="H20" s="36">
        <v>52.567396539319603</v>
      </c>
      <c r="I20" s="36">
        <v>37.527364512433451</v>
      </c>
      <c r="J20" s="36">
        <v>33.105477580576988</v>
      </c>
      <c r="K20" s="47">
        <v>172.63716273965173</v>
      </c>
      <c r="L20" s="48">
        <v>109.90861381497479</v>
      </c>
      <c r="M20" s="48">
        <v>74.970691369054634</v>
      </c>
      <c r="N20" s="49">
        <v>65.048410240082063</v>
      </c>
    </row>
    <row r="21" spans="2:14" ht="18.75" customHeight="1" thickBot="1" x14ac:dyDescent="0.3">
      <c r="B21" s="42" t="s">
        <v>19</v>
      </c>
      <c r="C21" s="39">
        <v>76.037163710572955</v>
      </c>
      <c r="D21" s="35">
        <v>37.261019330383029</v>
      </c>
      <c r="E21" s="35">
        <v>25.213021854640072</v>
      </c>
      <c r="F21" s="40">
        <v>21.582022170172202</v>
      </c>
      <c r="G21" s="35">
        <v>53.23148797156643</v>
      </c>
      <c r="H21" s="35">
        <v>52.567396539319603</v>
      </c>
      <c r="I21" s="35">
        <v>37.527364512433451</v>
      </c>
      <c r="J21" s="35">
        <v>33.105477580576981</v>
      </c>
      <c r="K21" s="50">
        <v>129.26865168213939</v>
      </c>
      <c r="L21" s="51">
        <v>89.828415869702638</v>
      </c>
      <c r="M21" s="51">
        <v>62.740386367073526</v>
      </c>
      <c r="N21" s="52">
        <v>54.687499750749183</v>
      </c>
    </row>
    <row r="24" spans="2:14" x14ac:dyDescent="0.25">
      <c r="B24" s="88" t="s">
        <v>45</v>
      </c>
      <c r="C24" s="89">
        <v>36.89</v>
      </c>
      <c r="D24" s="90" t="s">
        <v>36</v>
      </c>
    </row>
  </sheetData>
  <sheetProtection password="8895" sheet="1" objects="1" scenarios="1" autoFilter="0"/>
  <mergeCells count="13">
    <mergeCell ref="C11:E11"/>
    <mergeCell ref="C15:D15"/>
    <mergeCell ref="C13:E13"/>
    <mergeCell ref="G13:I13"/>
    <mergeCell ref="K13:M13"/>
    <mergeCell ref="K11:M11"/>
    <mergeCell ref="K15:L15"/>
    <mergeCell ref="C4:F4"/>
    <mergeCell ref="G4:J4"/>
    <mergeCell ref="K4:N4"/>
    <mergeCell ref="C5:F5"/>
    <mergeCell ref="G5:J5"/>
    <mergeCell ref="K5:N5"/>
  </mergeCells>
  <pageMargins left="0.7" right="0.7" top="0.75" bottom="0.75" header="0.3" footer="0.3"/>
  <pageSetup paperSize="9" orientation="portrait" copies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BK87"/>
  <sheetViews>
    <sheetView workbookViewId="0">
      <selection activeCell="G7" sqref="G7"/>
    </sheetView>
  </sheetViews>
  <sheetFormatPr defaultColWidth="9.140625" defaultRowHeight="15" x14ac:dyDescent="0.25"/>
  <cols>
    <col min="1" max="1" width="49.140625" style="92" customWidth="1"/>
    <col min="2" max="2" width="10.42578125" style="92" customWidth="1"/>
    <col min="3" max="3" width="13.42578125" style="92" customWidth="1"/>
    <col min="4" max="4" width="12.140625" style="92" customWidth="1"/>
    <col min="5" max="5" width="10.140625" style="92" customWidth="1"/>
    <col min="6" max="6" width="11.140625" style="92" customWidth="1"/>
    <col min="7" max="7" width="9.140625" style="92"/>
    <col min="8" max="8" width="10" style="92" customWidth="1"/>
    <col min="9" max="12" width="7.5703125" style="92" customWidth="1"/>
    <col min="13" max="13" width="11.42578125" style="92" customWidth="1"/>
    <col min="14" max="14" width="10.7109375" style="92" customWidth="1"/>
    <col min="15" max="16" width="10.140625" style="92" customWidth="1"/>
    <col min="17" max="17" width="10.5703125" style="92" customWidth="1"/>
    <col min="19" max="25" width="7.5703125" customWidth="1"/>
    <col min="64" max="16384" width="9.140625" style="92"/>
  </cols>
  <sheetData>
    <row r="1" spans="1:63" ht="23.25" x14ac:dyDescent="0.35">
      <c r="A1" s="91" t="s">
        <v>136</v>
      </c>
      <c r="C1" s="93" t="s">
        <v>65</v>
      </c>
      <c r="D1" s="94">
        <v>2016</v>
      </c>
      <c r="O1" s="95" t="s">
        <v>45</v>
      </c>
      <c r="P1" s="96">
        <v>36.89</v>
      </c>
      <c r="Q1" s="97" t="s">
        <v>36</v>
      </c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</row>
    <row r="2" spans="1:63" x14ac:dyDescent="0.25">
      <c r="C2"/>
      <c r="D2"/>
      <c r="E2"/>
      <c r="F2"/>
      <c r="G2"/>
      <c r="H2"/>
      <c r="M2" s="56"/>
      <c r="N2" s="56"/>
      <c r="O2" s="98" t="s">
        <v>66</v>
      </c>
      <c r="P2" s="99">
        <v>0.19139999999999999</v>
      </c>
      <c r="Q2" s="100" t="s">
        <v>125</v>
      </c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</row>
    <row r="3" spans="1:63" ht="15.75" thickBot="1" x14ac:dyDescent="0.3"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</row>
    <row r="4" spans="1:63" ht="51.75" thickBot="1" x14ac:dyDescent="0.3">
      <c r="A4" s="101"/>
      <c r="B4" s="102" t="s">
        <v>67</v>
      </c>
      <c r="C4" s="222" t="s">
        <v>131</v>
      </c>
      <c r="D4" s="222" t="s">
        <v>132</v>
      </c>
      <c r="E4" s="141" t="s">
        <v>133</v>
      </c>
      <c r="F4" s="142" t="s">
        <v>134</v>
      </c>
      <c r="G4" s="143" t="s">
        <v>135</v>
      </c>
      <c r="H4" s="144" t="s">
        <v>126</v>
      </c>
      <c r="I4" s="145" t="s">
        <v>129</v>
      </c>
      <c r="J4" s="223" t="s">
        <v>127</v>
      </c>
      <c r="K4" s="224" t="s">
        <v>128</v>
      </c>
      <c r="L4" s="147" t="s">
        <v>68</v>
      </c>
      <c r="M4" s="146" t="s">
        <v>69</v>
      </c>
      <c r="N4" s="150" t="s">
        <v>130</v>
      </c>
      <c r="O4" s="221" t="s">
        <v>70</v>
      </c>
      <c r="P4" s="148" t="s">
        <v>71</v>
      </c>
      <c r="Q4" s="149" t="s">
        <v>72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</row>
    <row r="5" spans="1:63" x14ac:dyDescent="0.25">
      <c r="A5" s="103" t="s">
        <v>7</v>
      </c>
      <c r="B5" s="104" t="s">
        <v>73</v>
      </c>
      <c r="C5" s="151">
        <v>112.02</v>
      </c>
      <c r="D5" s="152"/>
      <c r="E5" s="153">
        <v>112.02</v>
      </c>
      <c r="F5" s="154">
        <v>112.02</v>
      </c>
      <c r="G5" s="155">
        <v>75.13</v>
      </c>
      <c r="H5" s="105">
        <v>4000</v>
      </c>
      <c r="I5" s="156">
        <v>0.05</v>
      </c>
      <c r="J5" s="157"/>
      <c r="K5" s="158"/>
      <c r="L5" s="159"/>
      <c r="M5" s="160">
        <v>3100</v>
      </c>
      <c r="N5" s="122">
        <v>8.9999999999999993E-3</v>
      </c>
      <c r="O5" s="122">
        <v>1.4999999999999999E-2</v>
      </c>
      <c r="P5" s="122">
        <v>4.5161290322580649E-3</v>
      </c>
      <c r="Q5" s="161">
        <v>0.03</v>
      </c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</row>
    <row r="6" spans="1:63" x14ac:dyDescent="0.25">
      <c r="A6" s="106"/>
      <c r="B6" s="107" t="s">
        <v>74</v>
      </c>
      <c r="C6" s="151">
        <v>88.44</v>
      </c>
      <c r="D6" s="162"/>
      <c r="E6" s="163">
        <v>88.44</v>
      </c>
      <c r="F6" s="164">
        <v>88.44</v>
      </c>
      <c r="G6" s="155">
        <v>51.55</v>
      </c>
      <c r="H6" s="105">
        <v>4000</v>
      </c>
      <c r="I6" s="156">
        <v>0.5</v>
      </c>
      <c r="J6" s="157"/>
      <c r="K6" s="158"/>
      <c r="L6" s="159"/>
      <c r="M6" s="160">
        <v>2250</v>
      </c>
      <c r="N6" s="122">
        <v>1.4999999999999999E-2</v>
      </c>
      <c r="O6" s="122">
        <v>1.7000000000000001E-2</v>
      </c>
      <c r="P6" s="122">
        <v>5.1555555555555556E-3</v>
      </c>
      <c r="Q6" s="165">
        <v>0.4</v>
      </c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</row>
    <row r="7" spans="1:63" x14ac:dyDescent="0.25">
      <c r="A7" s="106"/>
      <c r="B7" s="107" t="s">
        <v>75</v>
      </c>
      <c r="C7" s="151">
        <v>78.19</v>
      </c>
      <c r="D7" s="162"/>
      <c r="E7" s="163">
        <v>78.19</v>
      </c>
      <c r="F7" s="164">
        <v>78.19</v>
      </c>
      <c r="G7" s="155">
        <v>41.3</v>
      </c>
      <c r="H7" s="105">
        <v>4500</v>
      </c>
      <c r="I7" s="156">
        <v>2</v>
      </c>
      <c r="J7" s="157"/>
      <c r="K7" s="158"/>
      <c r="L7" s="159"/>
      <c r="M7" s="160">
        <v>2200</v>
      </c>
      <c r="N7" s="122">
        <v>1.4999999999999999E-2</v>
      </c>
      <c r="O7" s="122">
        <v>1.7999999999999999E-2</v>
      </c>
      <c r="P7" s="122">
        <v>5.5227272727272729E-3</v>
      </c>
      <c r="Q7" s="165">
        <v>1.8</v>
      </c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</row>
    <row r="8" spans="1:63" x14ac:dyDescent="0.25">
      <c r="A8" s="108" t="s">
        <v>8</v>
      </c>
      <c r="B8" s="107" t="s">
        <v>76</v>
      </c>
      <c r="C8" s="151">
        <v>122.54</v>
      </c>
      <c r="D8" s="162"/>
      <c r="E8" s="163">
        <v>122.54</v>
      </c>
      <c r="F8" s="164">
        <v>122.54</v>
      </c>
      <c r="G8" s="155">
        <v>85.65</v>
      </c>
      <c r="H8" s="105">
        <v>2100</v>
      </c>
      <c r="I8" s="156">
        <v>0.03</v>
      </c>
      <c r="J8" s="157"/>
      <c r="K8" s="158"/>
      <c r="L8" s="159"/>
      <c r="M8" s="160">
        <v>1800</v>
      </c>
      <c r="N8" s="122">
        <v>8.9999999999999993E-3</v>
      </c>
      <c r="O8" s="122">
        <v>1.2999999999999999E-2</v>
      </c>
      <c r="P8" s="122">
        <v>7.0000000000000001E-3</v>
      </c>
      <c r="Q8" s="165">
        <v>6.0000000000000001E-3</v>
      </c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</row>
    <row r="9" spans="1:63" x14ac:dyDescent="0.25">
      <c r="A9" s="106"/>
      <c r="B9" s="107" t="s">
        <v>77</v>
      </c>
      <c r="C9" s="151">
        <v>102.51</v>
      </c>
      <c r="D9" s="162"/>
      <c r="E9" s="163">
        <v>102.51</v>
      </c>
      <c r="F9" s="164">
        <v>102.51</v>
      </c>
      <c r="G9" s="155">
        <v>65.62</v>
      </c>
      <c r="H9" s="105">
        <v>2100</v>
      </c>
      <c r="I9" s="156">
        <v>0.1</v>
      </c>
      <c r="J9" s="157"/>
      <c r="K9" s="158"/>
      <c r="L9" s="159"/>
      <c r="M9" s="160">
        <v>1500</v>
      </c>
      <c r="N9" s="122">
        <v>8.9999999999999993E-3</v>
      </c>
      <c r="O9" s="122">
        <v>1.2999999999999999E-2</v>
      </c>
      <c r="P9" s="122">
        <v>7.0000000000000001E-3</v>
      </c>
      <c r="Q9" s="165">
        <v>2.0000000000000004E-2</v>
      </c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</row>
    <row r="10" spans="1:63" x14ac:dyDescent="0.25">
      <c r="A10" s="106"/>
      <c r="B10" s="107" t="s">
        <v>78</v>
      </c>
      <c r="C10" s="151">
        <v>88.45</v>
      </c>
      <c r="D10" s="162"/>
      <c r="E10" s="163">
        <v>88.45</v>
      </c>
      <c r="F10" s="164">
        <v>88.45</v>
      </c>
      <c r="G10" s="155">
        <v>51.56</v>
      </c>
      <c r="H10" s="105">
        <v>1800</v>
      </c>
      <c r="I10" s="156">
        <v>2.2999999999999998</v>
      </c>
      <c r="J10" s="157"/>
      <c r="K10" s="158"/>
      <c r="L10" s="159"/>
      <c r="M10" s="160">
        <v>1100</v>
      </c>
      <c r="N10" s="122">
        <v>8.9999999999999993E-3</v>
      </c>
      <c r="O10" s="122">
        <v>1.2999999999999999E-2</v>
      </c>
      <c r="P10" s="122">
        <v>7.0000000000000001E-3</v>
      </c>
      <c r="Q10" s="165">
        <v>0.45999999999999996</v>
      </c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</row>
    <row r="11" spans="1:63" x14ac:dyDescent="0.25">
      <c r="A11" s="108" t="s">
        <v>9</v>
      </c>
      <c r="B11" s="109" t="s">
        <v>79</v>
      </c>
      <c r="C11" s="151">
        <v>121.86</v>
      </c>
      <c r="D11" s="162"/>
      <c r="E11" s="166">
        <v>121.86</v>
      </c>
      <c r="F11" s="154">
        <v>121.86</v>
      </c>
      <c r="G11" s="155">
        <v>84.97</v>
      </c>
      <c r="H11" s="105">
        <v>1050</v>
      </c>
      <c r="I11" s="156">
        <v>1.0999999999999999E-2</v>
      </c>
      <c r="J11" s="157"/>
      <c r="K11" s="158"/>
      <c r="L11" s="159"/>
      <c r="M11" s="160">
        <v>1000</v>
      </c>
      <c r="N11" s="122">
        <v>1E-3</v>
      </c>
      <c r="O11" s="122">
        <v>4.0000000000000001E-3</v>
      </c>
      <c r="P11" s="122">
        <v>4.0000000000000002E-4</v>
      </c>
      <c r="Q11" s="165">
        <v>5.0000000000000001E-3</v>
      </c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</row>
    <row r="12" spans="1:63" x14ac:dyDescent="0.25">
      <c r="A12" s="106"/>
      <c r="B12" s="109" t="s">
        <v>80</v>
      </c>
      <c r="C12" s="151">
        <v>89.54</v>
      </c>
      <c r="D12" s="162"/>
      <c r="E12" s="166">
        <v>89.54</v>
      </c>
      <c r="F12" s="154">
        <v>89.54</v>
      </c>
      <c r="G12" s="155">
        <v>52.65</v>
      </c>
      <c r="H12" s="105">
        <v>1050</v>
      </c>
      <c r="I12" s="156">
        <v>0.5</v>
      </c>
      <c r="J12" s="157"/>
      <c r="K12" s="158"/>
      <c r="L12" s="159"/>
      <c r="M12" s="160">
        <v>755</v>
      </c>
      <c r="N12" s="122">
        <v>1E-3</v>
      </c>
      <c r="O12" s="122">
        <v>4.0000000000000001E-3</v>
      </c>
      <c r="P12" s="122">
        <v>4.0000000000000002E-4</v>
      </c>
      <c r="Q12" s="165">
        <v>0.12</v>
      </c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</row>
    <row r="13" spans="1:63" x14ac:dyDescent="0.25">
      <c r="A13" s="106"/>
      <c r="B13" s="109" t="s">
        <v>81</v>
      </c>
      <c r="C13" s="151">
        <v>72.41</v>
      </c>
      <c r="D13" s="162"/>
      <c r="E13" s="166">
        <v>72.41</v>
      </c>
      <c r="F13" s="154">
        <v>72.41</v>
      </c>
      <c r="G13" s="155">
        <v>35.520000000000003</v>
      </c>
      <c r="H13" s="105">
        <v>1050</v>
      </c>
      <c r="I13" s="156">
        <v>2</v>
      </c>
      <c r="J13" s="157"/>
      <c r="K13" s="158"/>
      <c r="L13" s="159"/>
      <c r="M13" s="160">
        <v>620</v>
      </c>
      <c r="N13" s="122">
        <v>1E-3</v>
      </c>
      <c r="O13" s="122">
        <v>4.0000000000000001E-3</v>
      </c>
      <c r="P13" s="122">
        <v>4.0000000000000002E-4</v>
      </c>
      <c r="Q13" s="165">
        <v>0.3</v>
      </c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</row>
    <row r="14" spans="1:63" x14ac:dyDescent="0.25">
      <c r="A14" s="108" t="s">
        <v>10</v>
      </c>
      <c r="B14" s="109" t="s">
        <v>82</v>
      </c>
      <c r="C14" s="151">
        <v>72.41</v>
      </c>
      <c r="D14" s="162"/>
      <c r="E14" s="163">
        <v>72.41</v>
      </c>
      <c r="F14" s="164">
        <v>72.41</v>
      </c>
      <c r="G14" s="155">
        <v>35.520000000000003</v>
      </c>
      <c r="H14" s="105">
        <v>1050</v>
      </c>
      <c r="I14" s="156">
        <v>0.05</v>
      </c>
      <c r="J14" s="157"/>
      <c r="K14" s="158"/>
      <c r="L14" s="159"/>
      <c r="M14" s="160">
        <v>620</v>
      </c>
      <c r="N14" s="122">
        <v>1E-3</v>
      </c>
      <c r="O14" s="122">
        <v>4.0000000000000001E-3</v>
      </c>
      <c r="P14" s="122">
        <v>4.0000000000000002E-4</v>
      </c>
      <c r="Q14" s="165">
        <v>0.3</v>
      </c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</row>
    <row r="15" spans="1:63" x14ac:dyDescent="0.25">
      <c r="A15" s="106"/>
      <c r="B15" s="109" t="s">
        <v>83</v>
      </c>
      <c r="C15" s="151">
        <v>72.41</v>
      </c>
      <c r="D15" s="162"/>
      <c r="E15" s="163">
        <v>72.41</v>
      </c>
      <c r="F15" s="164">
        <v>72.41</v>
      </c>
      <c r="G15" s="155">
        <v>35.520000000000003</v>
      </c>
      <c r="H15" s="105">
        <v>1050</v>
      </c>
      <c r="I15" s="156">
        <v>0.5</v>
      </c>
      <c r="J15" s="157"/>
      <c r="K15" s="158"/>
      <c r="L15" s="159"/>
      <c r="M15" s="160">
        <v>620</v>
      </c>
      <c r="N15" s="122">
        <v>1E-3</v>
      </c>
      <c r="O15" s="122">
        <v>4.0000000000000001E-3</v>
      </c>
      <c r="P15" s="122">
        <v>4.0000000000000002E-4</v>
      </c>
      <c r="Q15" s="165">
        <v>0.3</v>
      </c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</row>
    <row r="16" spans="1:63" x14ac:dyDescent="0.25">
      <c r="A16" s="106"/>
      <c r="B16" s="109" t="s">
        <v>84</v>
      </c>
      <c r="C16" s="151">
        <v>72.41</v>
      </c>
      <c r="D16" s="162"/>
      <c r="E16" s="163">
        <v>72.41</v>
      </c>
      <c r="F16" s="164">
        <v>72.41</v>
      </c>
      <c r="G16" s="155">
        <v>35.520000000000003</v>
      </c>
      <c r="H16" s="105">
        <v>1050</v>
      </c>
      <c r="I16" s="156">
        <v>2</v>
      </c>
      <c r="J16" s="157"/>
      <c r="K16" s="158"/>
      <c r="L16" s="159"/>
      <c r="M16" s="160">
        <v>620</v>
      </c>
      <c r="N16" s="122">
        <v>1E-3</v>
      </c>
      <c r="O16" s="122">
        <v>4.0000000000000001E-3</v>
      </c>
      <c r="P16" s="122">
        <v>4.0000000000000002E-4</v>
      </c>
      <c r="Q16" s="165">
        <v>0.3</v>
      </c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</row>
    <row r="17" spans="1:63" x14ac:dyDescent="0.25">
      <c r="A17" s="108" t="s">
        <v>11</v>
      </c>
      <c r="B17" s="107" t="s">
        <v>85</v>
      </c>
      <c r="C17" s="151">
        <v>154.25</v>
      </c>
      <c r="D17" s="162"/>
      <c r="E17" s="163">
        <v>154.25</v>
      </c>
      <c r="F17" s="164">
        <v>154.25</v>
      </c>
      <c r="G17" s="155">
        <v>117.36</v>
      </c>
      <c r="H17" s="105">
        <v>6000</v>
      </c>
      <c r="I17" s="156">
        <v>5</v>
      </c>
      <c r="J17" s="157"/>
      <c r="K17" s="158"/>
      <c r="L17" s="159"/>
      <c r="M17" s="160">
        <v>4600</v>
      </c>
      <c r="N17" s="122">
        <v>0.02</v>
      </c>
      <c r="O17" s="122">
        <v>1.2E-2</v>
      </c>
      <c r="P17" s="122">
        <v>7.0000000000000001E-3</v>
      </c>
      <c r="Q17" s="165">
        <v>18</v>
      </c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</row>
    <row r="18" spans="1:63" x14ac:dyDescent="0.25">
      <c r="A18" s="108"/>
      <c r="B18" s="107" t="s">
        <v>86</v>
      </c>
      <c r="C18" s="151">
        <v>154.25</v>
      </c>
      <c r="D18" s="162"/>
      <c r="E18" s="163">
        <v>154.25</v>
      </c>
      <c r="F18" s="164">
        <v>154.25</v>
      </c>
      <c r="G18" s="155">
        <v>117.36</v>
      </c>
      <c r="H18" s="105">
        <v>6000</v>
      </c>
      <c r="I18" s="156">
        <v>5</v>
      </c>
      <c r="J18" s="157"/>
      <c r="K18" s="158"/>
      <c r="L18" s="159"/>
      <c r="M18" s="160">
        <v>4600</v>
      </c>
      <c r="N18" s="122">
        <v>0.02</v>
      </c>
      <c r="O18" s="122">
        <v>1.2E-2</v>
      </c>
      <c r="P18" s="122">
        <v>7.0000000000000001E-3</v>
      </c>
      <c r="Q18" s="165">
        <v>18</v>
      </c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</row>
    <row r="19" spans="1:63" x14ac:dyDescent="0.25">
      <c r="A19" s="108"/>
      <c r="B19" s="107" t="s">
        <v>87</v>
      </c>
      <c r="C19" s="151">
        <v>154.25</v>
      </c>
      <c r="D19" s="162"/>
      <c r="E19" s="163">
        <v>154.25</v>
      </c>
      <c r="F19" s="164">
        <v>154.25</v>
      </c>
      <c r="G19" s="155">
        <v>117.36</v>
      </c>
      <c r="H19" s="105">
        <v>6000</v>
      </c>
      <c r="I19" s="156">
        <v>5</v>
      </c>
      <c r="J19" s="157"/>
      <c r="K19" s="158"/>
      <c r="L19" s="159"/>
      <c r="M19" s="160">
        <v>4600</v>
      </c>
      <c r="N19" s="122">
        <v>0.02</v>
      </c>
      <c r="O19" s="122">
        <v>1.2E-2</v>
      </c>
      <c r="P19" s="122">
        <v>7.0000000000000001E-3</v>
      </c>
      <c r="Q19" s="165">
        <v>18</v>
      </c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</row>
    <row r="20" spans="1:63" x14ac:dyDescent="0.25">
      <c r="A20" s="108" t="s">
        <v>12</v>
      </c>
      <c r="B20" s="107" t="s">
        <v>88</v>
      </c>
      <c r="C20" s="151">
        <v>104.42</v>
      </c>
      <c r="D20" s="151">
        <v>74.52</v>
      </c>
      <c r="E20" s="163">
        <v>180.72</v>
      </c>
      <c r="F20" s="164">
        <v>178.94</v>
      </c>
      <c r="G20" s="155">
        <v>143.83000000000001</v>
      </c>
      <c r="H20" s="105">
        <v>7500</v>
      </c>
      <c r="I20" s="156">
        <v>4.4999999999999998E-2</v>
      </c>
      <c r="J20" s="167">
        <v>0.22800000000000001</v>
      </c>
      <c r="K20" s="168">
        <v>0.56300000000000006</v>
      </c>
      <c r="L20" s="169">
        <v>0.66074600355239776</v>
      </c>
      <c r="M20" s="160">
        <v>4450</v>
      </c>
      <c r="N20" s="122">
        <v>0.02</v>
      </c>
      <c r="O20" s="122">
        <v>1.2E-2</v>
      </c>
      <c r="P20" s="122">
        <v>8.0000000000000002E-3</v>
      </c>
      <c r="Q20" s="165">
        <v>0.1</v>
      </c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</row>
    <row r="21" spans="1:63" x14ac:dyDescent="0.25">
      <c r="A21" s="108"/>
      <c r="B21" s="107" t="s">
        <v>89</v>
      </c>
      <c r="C21" s="151">
        <v>113.13</v>
      </c>
      <c r="D21" s="151">
        <v>67.59</v>
      </c>
      <c r="E21" s="163">
        <v>180.72</v>
      </c>
      <c r="F21" s="164">
        <v>180.72</v>
      </c>
      <c r="G21" s="155">
        <v>143.83000000000001</v>
      </c>
      <c r="H21" s="105">
        <v>7500</v>
      </c>
      <c r="I21" s="156">
        <v>0.6</v>
      </c>
      <c r="J21" s="167">
        <v>0.27500000000000002</v>
      </c>
      <c r="K21" s="168">
        <v>0.36199999999999999</v>
      </c>
      <c r="L21" s="169">
        <v>1</v>
      </c>
      <c r="M21" s="160">
        <v>5000</v>
      </c>
      <c r="N21" s="122">
        <v>0.02</v>
      </c>
      <c r="O21" s="122">
        <v>1.2E-2</v>
      </c>
      <c r="P21" s="122">
        <v>8.0000000000000002E-3</v>
      </c>
      <c r="Q21" s="165">
        <v>1</v>
      </c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</row>
    <row r="22" spans="1:63" x14ac:dyDescent="0.25">
      <c r="A22" s="108"/>
      <c r="B22" s="107" t="s">
        <v>90</v>
      </c>
      <c r="C22" s="151">
        <v>69.510000000000005</v>
      </c>
      <c r="D22" s="151">
        <v>88.74</v>
      </c>
      <c r="E22" s="166">
        <v>158.25</v>
      </c>
      <c r="F22" s="154">
        <v>158.25</v>
      </c>
      <c r="G22" s="155">
        <v>121.36</v>
      </c>
      <c r="H22" s="105">
        <v>7500</v>
      </c>
      <c r="I22" s="156">
        <v>2</v>
      </c>
      <c r="J22" s="167">
        <v>0.17</v>
      </c>
      <c r="K22" s="168">
        <v>0.53</v>
      </c>
      <c r="L22" s="169">
        <v>0.81132075471698095</v>
      </c>
      <c r="M22" s="160">
        <v>3200</v>
      </c>
      <c r="N22" s="122">
        <v>0.02</v>
      </c>
      <c r="O22" s="122">
        <v>1.2E-2</v>
      </c>
      <c r="P22" s="122">
        <v>8.0000000000000002E-3</v>
      </c>
      <c r="Q22" s="165">
        <v>3</v>
      </c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</row>
    <row r="23" spans="1:63" x14ac:dyDescent="0.25">
      <c r="A23" s="108" t="s">
        <v>91</v>
      </c>
      <c r="B23" s="107" t="s">
        <v>92</v>
      </c>
      <c r="C23" s="170"/>
      <c r="D23" s="151">
        <v>54.73</v>
      </c>
      <c r="E23" s="163">
        <v>54.73</v>
      </c>
      <c r="F23" s="170"/>
      <c r="G23" s="155">
        <v>17.84</v>
      </c>
      <c r="H23" s="110"/>
      <c r="I23" s="171"/>
      <c r="J23" s="157"/>
      <c r="K23" s="158"/>
      <c r="L23" s="159"/>
      <c r="M23" s="172"/>
      <c r="N23" s="173"/>
      <c r="O23" s="174"/>
      <c r="P23" s="139"/>
      <c r="Q23" s="175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</row>
    <row r="24" spans="1:63" x14ac:dyDescent="0.25">
      <c r="A24" s="108"/>
      <c r="B24" s="107" t="s">
        <v>93</v>
      </c>
      <c r="C24" s="170"/>
      <c r="D24" s="151">
        <v>54.73</v>
      </c>
      <c r="E24" s="163">
        <v>54.73</v>
      </c>
      <c r="F24" s="170"/>
      <c r="G24" s="155">
        <v>17.84</v>
      </c>
      <c r="H24" s="110"/>
      <c r="I24" s="171"/>
      <c r="J24" s="157"/>
      <c r="K24" s="158"/>
      <c r="L24" s="159"/>
      <c r="M24" s="172"/>
      <c r="N24" s="176"/>
      <c r="O24" s="174"/>
      <c r="P24" s="139"/>
      <c r="Q24" s="175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</row>
    <row r="25" spans="1:63" x14ac:dyDescent="0.25">
      <c r="A25" s="108"/>
      <c r="B25" s="107" t="s">
        <v>94</v>
      </c>
      <c r="C25" s="170"/>
      <c r="D25" s="151">
        <v>54.73</v>
      </c>
      <c r="E25" s="163">
        <v>54.73</v>
      </c>
      <c r="F25" s="170"/>
      <c r="G25" s="155">
        <v>17.84</v>
      </c>
      <c r="H25" s="110"/>
      <c r="I25" s="171"/>
      <c r="J25" s="157"/>
      <c r="K25" s="158"/>
      <c r="L25" s="159"/>
      <c r="M25" s="172"/>
      <c r="N25" s="176"/>
      <c r="O25" s="174"/>
      <c r="P25" s="139"/>
      <c r="Q25" s="175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</row>
    <row r="26" spans="1:63" x14ac:dyDescent="0.25">
      <c r="A26" s="108" t="s">
        <v>14</v>
      </c>
      <c r="B26" s="109" t="s">
        <v>95</v>
      </c>
      <c r="C26" s="151">
        <v>165.51</v>
      </c>
      <c r="D26" s="151">
        <v>32.35</v>
      </c>
      <c r="E26" s="163">
        <v>197.85999999999999</v>
      </c>
      <c r="F26" s="164">
        <v>197.85999999999999</v>
      </c>
      <c r="G26" s="155">
        <v>160.97</v>
      </c>
      <c r="H26" s="105">
        <v>7000</v>
      </c>
      <c r="I26" s="156">
        <v>0.05</v>
      </c>
      <c r="J26" s="167">
        <v>0.34</v>
      </c>
      <c r="K26" s="168">
        <v>0.44</v>
      </c>
      <c r="L26" s="169">
        <v>0</v>
      </c>
      <c r="M26" s="160">
        <v>6500</v>
      </c>
      <c r="N26" s="122">
        <v>0.02</v>
      </c>
      <c r="O26" s="122">
        <v>1.2E-2</v>
      </c>
      <c r="P26" s="122">
        <v>8.0000000000000002E-3</v>
      </c>
      <c r="Q26" s="165">
        <v>0.12</v>
      </c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</row>
    <row r="27" spans="1:63" x14ac:dyDescent="0.25">
      <c r="A27" s="106"/>
      <c r="B27" s="109" t="s">
        <v>96</v>
      </c>
      <c r="C27" s="151">
        <v>96.87</v>
      </c>
      <c r="D27" s="151">
        <v>14.18</v>
      </c>
      <c r="E27" s="163">
        <v>111.05000000000001</v>
      </c>
      <c r="F27" s="177">
        <v>111.05000000000001</v>
      </c>
      <c r="G27" s="155">
        <v>74.16</v>
      </c>
      <c r="H27" s="105">
        <v>7000</v>
      </c>
      <c r="I27" s="156">
        <v>1</v>
      </c>
      <c r="J27" s="167">
        <v>0.4</v>
      </c>
      <c r="K27" s="168">
        <v>0.42</v>
      </c>
      <c r="L27" s="169">
        <v>0.27119047619047615</v>
      </c>
      <c r="M27" s="160">
        <v>3800</v>
      </c>
      <c r="N27" s="122">
        <v>0.02</v>
      </c>
      <c r="O27" s="122">
        <v>1.2E-2</v>
      </c>
      <c r="P27" s="122">
        <v>8.0000000000000002E-3</v>
      </c>
      <c r="Q27" s="165">
        <v>2</v>
      </c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</row>
    <row r="28" spans="1:63" x14ac:dyDescent="0.25">
      <c r="A28" s="106"/>
      <c r="B28" s="109" t="s">
        <v>97</v>
      </c>
      <c r="C28" s="151">
        <v>81.63</v>
      </c>
      <c r="D28" s="151">
        <v>9.67</v>
      </c>
      <c r="E28" s="163">
        <v>91.3</v>
      </c>
      <c r="F28" s="164">
        <v>91.3</v>
      </c>
      <c r="G28" s="155">
        <v>54.41</v>
      </c>
      <c r="H28" s="105">
        <v>7000</v>
      </c>
      <c r="I28" s="156">
        <v>2</v>
      </c>
      <c r="J28" s="167">
        <v>0.4</v>
      </c>
      <c r="K28" s="168">
        <v>0.42</v>
      </c>
      <c r="L28" s="169">
        <v>0.3371904761904761</v>
      </c>
      <c r="M28" s="160">
        <v>3000</v>
      </c>
      <c r="N28" s="122">
        <v>0.02</v>
      </c>
      <c r="O28" s="122">
        <v>1.2E-2</v>
      </c>
      <c r="P28" s="122">
        <v>8.0000000000000002E-3</v>
      </c>
      <c r="Q28" s="165">
        <v>6</v>
      </c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</row>
    <row r="29" spans="1:63" x14ac:dyDescent="0.25">
      <c r="A29" s="108" t="s">
        <v>15</v>
      </c>
      <c r="B29" s="109" t="s">
        <v>98</v>
      </c>
      <c r="C29" s="151">
        <v>105.07</v>
      </c>
      <c r="D29" s="162"/>
      <c r="E29" s="163">
        <v>105.07</v>
      </c>
      <c r="F29" s="164">
        <v>105.07</v>
      </c>
      <c r="G29" s="155">
        <v>68.180000000000007</v>
      </c>
      <c r="H29" s="105">
        <v>7500</v>
      </c>
      <c r="I29" s="156">
        <v>0</v>
      </c>
      <c r="J29" s="167">
        <v>0.4</v>
      </c>
      <c r="K29" s="168">
        <v>0.42</v>
      </c>
      <c r="L29" s="169">
        <v>0</v>
      </c>
      <c r="M29" s="160">
        <v>4800</v>
      </c>
      <c r="N29" s="122">
        <v>0.02</v>
      </c>
      <c r="O29" s="122">
        <v>1.2E-2</v>
      </c>
      <c r="P29" s="122">
        <v>8.0000000000000002E-3</v>
      </c>
      <c r="Q29" s="165">
        <v>3</v>
      </c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</row>
    <row r="30" spans="1:63" x14ac:dyDescent="0.25">
      <c r="A30" s="106"/>
      <c r="B30" s="109" t="s">
        <v>99</v>
      </c>
      <c r="C30" s="151">
        <v>105.07</v>
      </c>
      <c r="D30" s="162"/>
      <c r="E30" s="163">
        <v>105.07</v>
      </c>
      <c r="F30" s="164">
        <v>105.07</v>
      </c>
      <c r="G30" s="155">
        <v>68.180000000000007</v>
      </c>
      <c r="H30" s="105">
        <v>7500</v>
      </c>
      <c r="I30" s="156">
        <v>1</v>
      </c>
      <c r="J30" s="167">
        <v>0.4</v>
      </c>
      <c r="K30" s="168">
        <v>0.42</v>
      </c>
      <c r="L30" s="169">
        <v>0.27119047619047609</v>
      </c>
      <c r="M30" s="160">
        <v>4800</v>
      </c>
      <c r="N30" s="122">
        <v>0.02</v>
      </c>
      <c r="O30" s="122">
        <v>1.2E-2</v>
      </c>
      <c r="P30" s="122">
        <v>8.0000000000000002E-3</v>
      </c>
      <c r="Q30" s="165">
        <v>3</v>
      </c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</row>
    <row r="31" spans="1:63" x14ac:dyDescent="0.25">
      <c r="A31" s="106"/>
      <c r="B31" s="109" t="s">
        <v>100</v>
      </c>
      <c r="C31" s="151">
        <v>80.430000000000007</v>
      </c>
      <c r="D31" s="162"/>
      <c r="E31" s="163">
        <v>80.430000000000007</v>
      </c>
      <c r="F31" s="164">
        <v>80.430000000000007</v>
      </c>
      <c r="G31" s="155">
        <v>43.54</v>
      </c>
      <c r="H31" s="105">
        <v>8000</v>
      </c>
      <c r="I31" s="156">
        <v>2</v>
      </c>
      <c r="J31" s="167">
        <v>0.4</v>
      </c>
      <c r="K31" s="168">
        <v>0.42</v>
      </c>
      <c r="L31" s="169">
        <v>0.33719047619047615</v>
      </c>
      <c r="M31" s="160">
        <v>4500</v>
      </c>
      <c r="N31" s="122">
        <v>0.02</v>
      </c>
      <c r="O31" s="122">
        <v>1.2E-2</v>
      </c>
      <c r="P31" s="122">
        <v>8.0000000000000002E-3</v>
      </c>
      <c r="Q31" s="165">
        <v>5</v>
      </c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</row>
    <row r="32" spans="1:63" x14ac:dyDescent="0.25">
      <c r="A32" s="108" t="s">
        <v>101</v>
      </c>
      <c r="B32" s="107" t="s">
        <v>102</v>
      </c>
      <c r="C32" s="151">
        <v>70.989999999999995</v>
      </c>
      <c r="D32" s="162"/>
      <c r="E32" s="163">
        <v>70.989999999999995</v>
      </c>
      <c r="F32" s="164">
        <v>70.989999999999995</v>
      </c>
      <c r="G32" s="155">
        <v>34.1</v>
      </c>
      <c r="H32" s="105">
        <v>6000</v>
      </c>
      <c r="I32" s="156">
        <v>0.05</v>
      </c>
      <c r="J32" s="157"/>
      <c r="K32" s="158"/>
      <c r="L32" s="159"/>
      <c r="M32" s="160">
        <v>2500</v>
      </c>
      <c r="N32" s="122">
        <v>1.9199999999999998E-2</v>
      </c>
      <c r="O32" s="122">
        <v>1.2E-2</v>
      </c>
      <c r="P32" s="122">
        <v>8.0000000000000002E-3</v>
      </c>
      <c r="Q32" s="165">
        <v>0.1</v>
      </c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</row>
    <row r="33" spans="1:63" x14ac:dyDescent="0.25">
      <c r="A33" s="106"/>
      <c r="B33" s="107" t="s">
        <v>103</v>
      </c>
      <c r="C33" s="151">
        <v>61.35</v>
      </c>
      <c r="D33" s="162"/>
      <c r="E33" s="163">
        <v>61.35</v>
      </c>
      <c r="F33" s="164">
        <v>61.35</v>
      </c>
      <c r="G33" s="155">
        <v>24.46</v>
      </c>
      <c r="H33" s="105">
        <v>6000</v>
      </c>
      <c r="I33" s="156">
        <v>1</v>
      </c>
      <c r="J33" s="157"/>
      <c r="K33" s="158"/>
      <c r="L33" s="159"/>
      <c r="M33" s="160">
        <v>2200</v>
      </c>
      <c r="N33" s="122">
        <v>1.9090909090909092E-2</v>
      </c>
      <c r="O33" s="122">
        <v>1.2E-2</v>
      </c>
      <c r="P33" s="122">
        <v>8.0000000000000002E-3</v>
      </c>
      <c r="Q33" s="165">
        <v>1.5</v>
      </c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</row>
    <row r="34" spans="1:63" x14ac:dyDescent="0.25">
      <c r="A34" s="106"/>
      <c r="B34" s="107" t="s">
        <v>104</v>
      </c>
      <c r="C34" s="151">
        <v>54.21</v>
      </c>
      <c r="D34" s="162"/>
      <c r="E34" s="166">
        <v>54.21</v>
      </c>
      <c r="F34" s="177">
        <v>54.21</v>
      </c>
      <c r="G34" s="155">
        <v>17.32</v>
      </c>
      <c r="H34" s="105">
        <v>6000</v>
      </c>
      <c r="I34" s="156">
        <v>5</v>
      </c>
      <c r="J34" s="157"/>
      <c r="K34" s="158"/>
      <c r="L34" s="159"/>
      <c r="M34" s="160">
        <v>2000</v>
      </c>
      <c r="N34" s="122">
        <v>1.8947368421052633E-2</v>
      </c>
      <c r="O34" s="122">
        <v>1.2E-2</v>
      </c>
      <c r="P34" s="122">
        <v>8.0000000000000002E-3</v>
      </c>
      <c r="Q34" s="165">
        <v>5</v>
      </c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</row>
    <row r="35" spans="1:63" x14ac:dyDescent="0.25">
      <c r="A35" s="111" t="s">
        <v>105</v>
      </c>
      <c r="B35" s="107" t="s">
        <v>106</v>
      </c>
      <c r="C35" s="151">
        <v>69.930000000000007</v>
      </c>
      <c r="D35" s="162"/>
      <c r="E35" s="163">
        <v>69.930000000000007</v>
      </c>
      <c r="F35" s="164">
        <v>69.930000000000007</v>
      </c>
      <c r="G35" s="155">
        <v>33.04</v>
      </c>
      <c r="H35" s="105">
        <v>6000</v>
      </c>
      <c r="I35" s="156">
        <v>0.05</v>
      </c>
      <c r="J35" s="157"/>
      <c r="K35" s="158"/>
      <c r="L35" s="159"/>
      <c r="M35" s="160">
        <v>3000</v>
      </c>
      <c r="N35" s="122">
        <v>0.02</v>
      </c>
      <c r="O35" s="122">
        <v>4.0000000000000001E-3</v>
      </c>
      <c r="P35" s="122">
        <v>3.0000000000000001E-3</v>
      </c>
      <c r="Q35" s="165">
        <v>0.01</v>
      </c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</row>
    <row r="36" spans="1:63" x14ac:dyDescent="0.25">
      <c r="A36" s="106"/>
      <c r="B36" s="107" t="s">
        <v>107</v>
      </c>
      <c r="C36" s="151">
        <v>53.8</v>
      </c>
      <c r="D36" s="162"/>
      <c r="E36" s="163">
        <v>53.8</v>
      </c>
      <c r="F36" s="164">
        <v>53.8</v>
      </c>
      <c r="G36" s="155">
        <v>16.91</v>
      </c>
      <c r="H36" s="105">
        <v>6000</v>
      </c>
      <c r="I36" s="156">
        <v>1</v>
      </c>
      <c r="J36" s="157"/>
      <c r="K36" s="158"/>
      <c r="L36" s="159"/>
      <c r="M36" s="160">
        <v>2300</v>
      </c>
      <c r="N36" s="122">
        <v>0.02</v>
      </c>
      <c r="O36" s="122">
        <v>4.0000000000000001E-3</v>
      </c>
      <c r="P36" s="122">
        <v>3.0000000000000001E-3</v>
      </c>
      <c r="Q36" s="165">
        <v>0.2</v>
      </c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</row>
    <row r="37" spans="1:63" x14ac:dyDescent="0.25">
      <c r="A37" s="106"/>
      <c r="B37" s="107" t="s">
        <v>108</v>
      </c>
      <c r="C37" s="151">
        <v>49.2</v>
      </c>
      <c r="D37" s="162"/>
      <c r="E37" s="163">
        <v>49.2</v>
      </c>
      <c r="F37" s="177">
        <v>49.2</v>
      </c>
      <c r="G37" s="155">
        <v>12.31</v>
      </c>
      <c r="H37" s="105">
        <v>6000</v>
      </c>
      <c r="I37" s="156">
        <v>5</v>
      </c>
      <c r="J37" s="157"/>
      <c r="K37" s="158"/>
      <c r="L37" s="159"/>
      <c r="M37" s="160">
        <v>2100</v>
      </c>
      <c r="N37" s="122">
        <v>0.02</v>
      </c>
      <c r="O37" s="122">
        <v>4.0000000000000001E-3</v>
      </c>
      <c r="P37" s="122">
        <v>3.0000000000000001E-3</v>
      </c>
      <c r="Q37" s="165">
        <v>1</v>
      </c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</row>
    <row r="38" spans="1:63" x14ac:dyDescent="0.25">
      <c r="A38" s="108" t="s">
        <v>18</v>
      </c>
      <c r="B38" s="107" t="s">
        <v>109</v>
      </c>
      <c r="C38" s="178"/>
      <c r="D38" s="162"/>
      <c r="E38" s="179"/>
      <c r="F38" s="180"/>
      <c r="G38" s="181"/>
      <c r="H38" s="110"/>
      <c r="I38" s="171"/>
      <c r="J38" s="157"/>
      <c r="K38" s="158"/>
      <c r="L38" s="159"/>
      <c r="M38" s="172"/>
      <c r="N38" s="182"/>
      <c r="O38" s="174"/>
      <c r="P38" s="139"/>
      <c r="Q38" s="175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</row>
    <row r="39" spans="1:63" x14ac:dyDescent="0.25">
      <c r="A39" s="106"/>
      <c r="B39" s="107" t="s">
        <v>110</v>
      </c>
      <c r="C39" s="151">
        <v>62.59</v>
      </c>
      <c r="D39" s="162"/>
      <c r="E39" s="163">
        <v>62.59</v>
      </c>
      <c r="F39" s="164">
        <v>62.59</v>
      </c>
      <c r="G39" s="155">
        <v>25.7</v>
      </c>
      <c r="H39" s="105">
        <v>6000</v>
      </c>
      <c r="I39" s="156">
        <v>0.5</v>
      </c>
      <c r="J39" s="167">
        <v>0</v>
      </c>
      <c r="K39" s="168">
        <v>0.66</v>
      </c>
      <c r="L39" s="183"/>
      <c r="M39" s="160">
        <v>2500</v>
      </c>
      <c r="N39" s="122">
        <v>1.9E-2</v>
      </c>
      <c r="O39" s="122">
        <v>1.2E-2</v>
      </c>
      <c r="P39" s="122">
        <v>8.0000000000000002E-3</v>
      </c>
      <c r="Q39" s="165">
        <v>1.5</v>
      </c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</row>
    <row r="40" spans="1:63" ht="15.75" thickBot="1" x14ac:dyDescent="0.3">
      <c r="A40" s="112"/>
      <c r="B40" s="113" t="s">
        <v>111</v>
      </c>
      <c r="C40" s="184">
        <v>60.09</v>
      </c>
      <c r="D40" s="185"/>
      <c r="E40" s="186">
        <v>60.09</v>
      </c>
      <c r="F40" s="187">
        <v>60.09</v>
      </c>
      <c r="G40" s="188">
        <v>23.2</v>
      </c>
      <c r="H40" s="114">
        <v>6000</v>
      </c>
      <c r="I40" s="189">
        <v>2</v>
      </c>
      <c r="J40" s="167">
        <v>0</v>
      </c>
      <c r="K40" s="168">
        <v>0.66</v>
      </c>
      <c r="L40" s="190"/>
      <c r="M40" s="191">
        <v>2400</v>
      </c>
      <c r="N40" s="122">
        <v>1.9E-2</v>
      </c>
      <c r="O40" s="122">
        <v>1.2E-2</v>
      </c>
      <c r="P40" s="122">
        <v>8.0000000000000002E-3</v>
      </c>
      <c r="Q40" s="165">
        <v>5</v>
      </c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</row>
    <row r="41" spans="1:63" x14ac:dyDescent="0.25">
      <c r="A41" s="115" t="s">
        <v>112</v>
      </c>
      <c r="B41" s="116" t="s">
        <v>113</v>
      </c>
      <c r="C41" s="192">
        <v>119.41</v>
      </c>
      <c r="D41" s="193">
        <v>53.23</v>
      </c>
      <c r="E41" s="194">
        <v>172.64</v>
      </c>
      <c r="F41" s="195">
        <v>172.64</v>
      </c>
      <c r="G41" s="196">
        <v>135.75</v>
      </c>
      <c r="H41" s="117">
        <v>3800</v>
      </c>
      <c r="I41" s="197">
        <v>5.0000000000000001E-3</v>
      </c>
      <c r="J41" s="198">
        <v>0.27</v>
      </c>
      <c r="K41" s="199">
        <v>0.63</v>
      </c>
      <c r="L41" s="200"/>
      <c r="M41" s="118">
        <v>2500</v>
      </c>
      <c r="N41" s="201">
        <v>15</v>
      </c>
      <c r="O41" s="119">
        <v>3.78E-2</v>
      </c>
      <c r="P41" s="138"/>
      <c r="Q41" s="202">
        <v>0</v>
      </c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</row>
    <row r="42" spans="1:63" x14ac:dyDescent="0.25">
      <c r="A42" s="106"/>
      <c r="B42" s="109" t="s">
        <v>114</v>
      </c>
      <c r="C42" s="203">
        <v>57.34</v>
      </c>
      <c r="D42" s="151">
        <v>52.57</v>
      </c>
      <c r="E42" s="163">
        <v>109.91</v>
      </c>
      <c r="F42" s="164">
        <v>109.91</v>
      </c>
      <c r="G42" s="155">
        <v>73.02</v>
      </c>
      <c r="H42" s="105">
        <v>3800</v>
      </c>
      <c r="I42" s="204">
        <v>0.5</v>
      </c>
      <c r="J42" s="167">
        <v>0.38</v>
      </c>
      <c r="K42" s="168">
        <v>0.47</v>
      </c>
      <c r="L42" s="183"/>
      <c r="M42" s="121">
        <v>1000</v>
      </c>
      <c r="N42" s="205">
        <v>9</v>
      </c>
      <c r="O42" s="122">
        <v>4.9200000000000001E-2</v>
      </c>
      <c r="P42" s="139"/>
      <c r="Q42" s="204">
        <v>0.5</v>
      </c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</row>
    <row r="43" spans="1:63" x14ac:dyDescent="0.25">
      <c r="A43" s="106"/>
      <c r="B43" s="109" t="s">
        <v>115</v>
      </c>
      <c r="C43" s="203">
        <v>37.44</v>
      </c>
      <c r="D43" s="151">
        <v>37.53</v>
      </c>
      <c r="E43" s="163">
        <v>74.97</v>
      </c>
      <c r="F43" s="180"/>
      <c r="G43" s="155">
        <v>38.08</v>
      </c>
      <c r="H43" s="105">
        <v>3800</v>
      </c>
      <c r="I43" s="206">
        <v>3</v>
      </c>
      <c r="J43" s="167">
        <v>0.4</v>
      </c>
      <c r="K43" s="168">
        <v>0.42</v>
      </c>
      <c r="L43" s="183"/>
      <c r="M43" s="121">
        <v>600</v>
      </c>
      <c r="N43" s="205">
        <v>8</v>
      </c>
      <c r="O43" s="122">
        <v>6.5666666666666665E-2</v>
      </c>
      <c r="P43" s="139"/>
      <c r="Q43" s="204">
        <v>2</v>
      </c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</row>
    <row r="44" spans="1:63" ht="15.75" thickBot="1" x14ac:dyDescent="0.3">
      <c r="A44" s="123"/>
      <c r="B44" s="124" t="s">
        <v>116</v>
      </c>
      <c r="C44" s="207">
        <v>31.94</v>
      </c>
      <c r="D44" s="208">
        <v>33.11</v>
      </c>
      <c r="E44" s="209">
        <v>65.05</v>
      </c>
      <c r="F44" s="210"/>
      <c r="G44" s="211">
        <v>28.16</v>
      </c>
      <c r="H44" s="125">
        <v>3800</v>
      </c>
      <c r="I44" s="212">
        <v>10</v>
      </c>
      <c r="J44" s="213">
        <v>0.44</v>
      </c>
      <c r="K44" s="214">
        <v>0.42</v>
      </c>
      <c r="L44" s="215"/>
      <c r="M44" s="126">
        <v>550</v>
      </c>
      <c r="N44" s="216">
        <v>7</v>
      </c>
      <c r="O44" s="127">
        <v>6.3363636363636372E-2</v>
      </c>
      <c r="P44" s="140"/>
      <c r="Q44" s="217">
        <v>3</v>
      </c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</row>
    <row r="45" spans="1:63" x14ac:dyDescent="0.25">
      <c r="A45" s="115" t="s">
        <v>117</v>
      </c>
      <c r="B45" s="116" t="s">
        <v>118</v>
      </c>
      <c r="C45" s="218">
        <v>76.040000000000006</v>
      </c>
      <c r="D45" s="193">
        <v>53.23</v>
      </c>
      <c r="E45" s="194">
        <v>129.27000000000001</v>
      </c>
      <c r="F45" s="195">
        <v>129.27000000000001</v>
      </c>
      <c r="G45" s="196">
        <v>92.38</v>
      </c>
      <c r="H45" s="117">
        <v>6500</v>
      </c>
      <c r="I45" s="197">
        <v>5.0000000000000001E-3</v>
      </c>
      <c r="J45" s="198">
        <v>0.27</v>
      </c>
      <c r="K45" s="199">
        <v>0.63</v>
      </c>
      <c r="L45" s="200"/>
      <c r="M45" s="118">
        <v>2500</v>
      </c>
      <c r="N45" s="201">
        <v>15</v>
      </c>
      <c r="O45" s="119">
        <v>5.3999999999999999E-2</v>
      </c>
      <c r="P45" s="138"/>
      <c r="Q45" s="202">
        <v>0</v>
      </c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</row>
    <row r="46" spans="1:63" x14ac:dyDescent="0.25">
      <c r="A46" s="106"/>
      <c r="B46" s="109" t="s">
        <v>119</v>
      </c>
      <c r="C46" s="219">
        <v>37.26</v>
      </c>
      <c r="D46" s="151">
        <v>52.57</v>
      </c>
      <c r="E46" s="163">
        <v>89.83</v>
      </c>
      <c r="F46" s="164">
        <v>89.83</v>
      </c>
      <c r="G46" s="155">
        <v>52.94</v>
      </c>
      <c r="H46" s="105">
        <v>6500</v>
      </c>
      <c r="I46" s="204">
        <v>0.5</v>
      </c>
      <c r="J46" s="167">
        <v>0.38</v>
      </c>
      <c r="K46" s="168">
        <v>0.47</v>
      </c>
      <c r="L46" s="183"/>
      <c r="M46" s="121">
        <v>1000</v>
      </c>
      <c r="N46" s="205">
        <v>9</v>
      </c>
      <c r="O46" s="122">
        <v>7.350000000000001E-2</v>
      </c>
      <c r="P46" s="139"/>
      <c r="Q46" s="204">
        <v>0.5</v>
      </c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</row>
    <row r="47" spans="1:63" x14ac:dyDescent="0.25">
      <c r="A47" s="106"/>
      <c r="B47" s="109" t="s">
        <v>120</v>
      </c>
      <c r="C47" s="219">
        <v>25.21</v>
      </c>
      <c r="D47" s="151">
        <v>37.53</v>
      </c>
      <c r="E47" s="163">
        <v>62.74</v>
      </c>
      <c r="F47" s="180"/>
      <c r="G47" s="155">
        <v>25.85</v>
      </c>
      <c r="H47" s="105">
        <v>6500</v>
      </c>
      <c r="I47" s="204">
        <v>3</v>
      </c>
      <c r="J47" s="167">
        <v>0.4</v>
      </c>
      <c r="K47" s="168">
        <v>0.42</v>
      </c>
      <c r="L47" s="183"/>
      <c r="M47" s="121">
        <v>600</v>
      </c>
      <c r="N47" s="205">
        <v>8</v>
      </c>
      <c r="O47" s="122">
        <v>0.10166666666666667</v>
      </c>
      <c r="P47" s="139"/>
      <c r="Q47" s="204">
        <v>2</v>
      </c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</row>
    <row r="48" spans="1:63" ht="15.75" thickBot="1" x14ac:dyDescent="0.3">
      <c r="A48" s="123"/>
      <c r="B48" s="124" t="s">
        <v>121</v>
      </c>
      <c r="C48" s="220">
        <v>21.58</v>
      </c>
      <c r="D48" s="208">
        <v>33.11</v>
      </c>
      <c r="E48" s="209">
        <v>54.69</v>
      </c>
      <c r="F48" s="210"/>
      <c r="G48" s="211">
        <v>17.8</v>
      </c>
      <c r="H48" s="125">
        <v>6500</v>
      </c>
      <c r="I48" s="212">
        <v>10</v>
      </c>
      <c r="J48" s="213">
        <v>0.44</v>
      </c>
      <c r="K48" s="214">
        <v>0.42</v>
      </c>
      <c r="L48" s="215"/>
      <c r="M48" s="126">
        <v>550</v>
      </c>
      <c r="N48" s="216">
        <v>7</v>
      </c>
      <c r="O48" s="127">
        <v>9.7727272727272732E-2</v>
      </c>
      <c r="P48" s="140"/>
      <c r="Q48" s="217">
        <v>3</v>
      </c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</row>
    <row r="50" spans="2:63" x14ac:dyDescent="0.25">
      <c r="B50" s="128"/>
      <c r="C50" s="92" t="s">
        <v>122</v>
      </c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</row>
    <row r="51" spans="2:63" x14ac:dyDescent="0.25">
      <c r="B51"/>
      <c r="C51"/>
      <c r="D51"/>
      <c r="E51"/>
      <c r="F51"/>
      <c r="G51"/>
      <c r="H51"/>
      <c r="M51"/>
      <c r="N51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</row>
    <row r="52" spans="2:63" x14ac:dyDescent="0.25">
      <c r="B52"/>
      <c r="C52"/>
      <c r="D52"/>
      <c r="E52"/>
      <c r="F52"/>
      <c r="G52"/>
      <c r="H52"/>
      <c r="M52"/>
      <c r="N52"/>
      <c r="O52" s="129"/>
      <c r="P52" s="129"/>
      <c r="Q52" s="129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</row>
    <row r="53" spans="2:63" x14ac:dyDescent="0.25">
      <c r="B53"/>
      <c r="C53"/>
      <c r="D53"/>
      <c r="E53"/>
      <c r="F53"/>
      <c r="G53"/>
      <c r="H53"/>
      <c r="M53"/>
      <c r="N53"/>
      <c r="O53" s="129"/>
      <c r="P53" s="129"/>
      <c r="Q53" s="129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</row>
    <row r="54" spans="2:63" x14ac:dyDescent="0.25">
      <c r="B54"/>
      <c r="C54"/>
      <c r="D54"/>
      <c r="E54"/>
      <c r="F54"/>
      <c r="G54"/>
      <c r="H54"/>
      <c r="M54"/>
      <c r="N54"/>
    </row>
    <row r="77" spans="9:63" x14ac:dyDescent="0.25">
      <c r="I77" s="130"/>
      <c r="J77" s="130"/>
      <c r="K77" s="130"/>
      <c r="L77" s="130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</row>
    <row r="78" spans="9:63" x14ac:dyDescent="0.25">
      <c r="I78" s="130"/>
      <c r="J78" s="130"/>
      <c r="K78" s="130"/>
      <c r="L78" s="130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</row>
    <row r="84" spans="1:63" x14ac:dyDescent="0.25">
      <c r="A84" s="131" t="s">
        <v>123</v>
      </c>
      <c r="B84" s="132" t="s">
        <v>82</v>
      </c>
      <c r="C84" s="133">
        <v>477.78</v>
      </c>
      <c r="D84" s="133"/>
      <c r="E84" s="134"/>
      <c r="F84" s="135">
        <v>477.78</v>
      </c>
      <c r="G84" s="135" t="e">
        <v>#REF!</v>
      </c>
      <c r="H84" s="136">
        <v>1050</v>
      </c>
      <c r="I84" s="92" t="s">
        <v>123</v>
      </c>
      <c r="J84" s="92" t="s">
        <v>82</v>
      </c>
      <c r="M84" s="134"/>
      <c r="N84" s="134"/>
      <c r="O84" s="134"/>
      <c r="P84" s="134"/>
      <c r="Q84" s="134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</row>
    <row r="85" spans="1:63" x14ac:dyDescent="0.25">
      <c r="A85" s="120"/>
      <c r="B85" s="132" t="s">
        <v>83</v>
      </c>
      <c r="C85" s="133">
        <v>437.02</v>
      </c>
      <c r="D85" s="133"/>
      <c r="E85" s="134"/>
      <c r="F85" s="137">
        <v>437.02</v>
      </c>
      <c r="G85" s="135" t="e">
        <v>#REF!</v>
      </c>
      <c r="H85" s="136">
        <v>1050</v>
      </c>
      <c r="I85" s="92" t="s">
        <v>123</v>
      </c>
      <c r="J85" s="92" t="s">
        <v>83</v>
      </c>
      <c r="M85" s="134"/>
      <c r="N85" s="134"/>
      <c r="O85" s="134"/>
      <c r="P85" s="134"/>
      <c r="Q85" s="134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</row>
    <row r="86" spans="1:63" x14ac:dyDescent="0.25">
      <c r="A86" s="120"/>
      <c r="B86" s="132" t="s">
        <v>84</v>
      </c>
      <c r="C86" s="133">
        <v>362.66</v>
      </c>
      <c r="D86" s="133"/>
      <c r="E86" s="134"/>
      <c r="F86" s="137">
        <v>362.66</v>
      </c>
      <c r="G86" s="135" t="e">
        <v>#REF!</v>
      </c>
      <c r="H86" s="136">
        <v>1050</v>
      </c>
      <c r="I86" s="92" t="s">
        <v>123</v>
      </c>
      <c r="J86" s="92" t="s">
        <v>84</v>
      </c>
      <c r="M86" s="134"/>
      <c r="N86" s="134"/>
      <c r="O86" s="134"/>
      <c r="P86" s="134"/>
      <c r="Q86" s="134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</row>
    <row r="87" spans="1:63" x14ac:dyDescent="0.25">
      <c r="A87" s="120"/>
      <c r="B87" s="132" t="s">
        <v>124</v>
      </c>
      <c r="C87" s="133">
        <v>322.82</v>
      </c>
      <c r="D87" s="133"/>
      <c r="E87" s="134"/>
      <c r="F87" s="133"/>
      <c r="G87" s="135" t="e">
        <v>#REF!</v>
      </c>
      <c r="H87" s="136">
        <v>1050</v>
      </c>
      <c r="I87" s="92" t="s">
        <v>123</v>
      </c>
      <c r="J87" s="92" t="s">
        <v>124</v>
      </c>
      <c r="M87" s="134"/>
      <c r="N87" s="134"/>
      <c r="O87" s="134"/>
      <c r="P87" s="134"/>
      <c r="Q87" s="134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</row>
  </sheetData>
  <sheetProtection password="8895" sheet="1" objects="1" scenarios="1" autoFilter="0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RSEE</vt:lpstr>
      <vt:lpstr>Regresijske krivulje</vt:lpstr>
      <vt:lpstr>RSEE_razredi</vt:lpstr>
      <vt:lpstr>RSEE - sumarno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2017-01-11T10:01:46Z</dcterms:created>
  <dcterms:modified xsi:type="dcterms:W3CDTF">2017-01-11T14:13:21Z</dcterms:modified>
</cp:coreProperties>
</file>