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codeName="Ta_delovni_zvezek"/>
  <mc:AlternateContent xmlns:mc="http://schemas.openxmlformats.org/markup-compatibility/2006">
    <mc:Choice Requires="x15">
      <x15ac:absPath xmlns:x15ac="http://schemas.microsoft.com/office/spreadsheetml/2010/11/ac" url="D:\Server\BAZA\ZPlin\TEH\Zplin_Tarife\ZPlinPS_Tarife\TAR_NC_E-E\TAR_NC_E-E_2021\OMR_PS_CAA\JD\Objava\Objava_Update_20220322\"/>
    </mc:Choice>
  </mc:AlternateContent>
  <xr:revisionPtr revIDLastSave="0" documentId="13_ncr:1_{69029B2E-E952-4D7A-B4CF-92369800DA3E}" xr6:coauthVersionLast="36" xr6:coauthVersionMax="36" xr10:uidLastSave="{00000000-0000-0000-0000-000000000000}"/>
  <workbookProtection workbookPassword="F718" lockStructure="1"/>
  <bookViews>
    <workbookView xWindow="0" yWindow="0" windowWidth="28800" windowHeight="12360" xr2:uid="{00000000-000D-0000-FFFF-FFFF00000000}"/>
  </bookViews>
  <sheets>
    <sheet name="Content" sheetId="4" r:id="rId1"/>
    <sheet name="CAA_Matrix_REF-I" sheetId="1" r:id="rId2"/>
    <sheet name="CAA_Matrix_REF-II" sheetId="16" r:id="rId3"/>
    <sheet name="CAA_CWD_REF-I" sheetId="14" r:id="rId4"/>
    <sheet name="CAA_CWD_REF-II" sheetId="17" r:id="rId5"/>
  </sheets>
  <externalReferences>
    <externalReference r:id="rId6"/>
  </externalReferences>
  <definedNames>
    <definedName name="ID_TarifniCenik_IZ">[1]!tbl_Sifrant_DSistemi[ID_TarifniCenik]</definedName>
    <definedName name="_xlnm.Print_Area" localSheetId="3">'CAA_CWD_REF-I'!$B$2:$P$85</definedName>
    <definedName name="_xlnm.Print_Area" localSheetId="4">'CAA_CWD_REF-II'!$B$2:$P$85</definedName>
    <definedName name="_xlnm.Print_Area" localSheetId="1">'CAA_Matrix_REF-I'!$B$2:$P$86</definedName>
    <definedName name="_xlnm.Print_Area" localSheetId="2">'CAA_Matrix_REF-II'!$B$2:$P$86</definedName>
    <definedName name="_xlnm.Print_Area" localSheetId="0">Content!$A$1:$D$40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7" l="1"/>
  <c r="F48" i="17"/>
  <c r="E48" i="17"/>
  <c r="D48" i="17"/>
  <c r="E18" i="17"/>
  <c r="E17" i="17"/>
  <c r="E16" i="17"/>
  <c r="E15" i="17"/>
  <c r="E11" i="17"/>
  <c r="E10" i="17"/>
  <c r="E9" i="17"/>
  <c r="E8" i="17"/>
  <c r="E18" i="14"/>
  <c r="E17" i="14"/>
  <c r="E16" i="14"/>
  <c r="E15" i="14"/>
  <c r="E11" i="14"/>
  <c r="E10" i="14"/>
  <c r="E9" i="14"/>
  <c r="E8" i="14"/>
  <c r="G48" i="14"/>
  <c r="F48" i="14"/>
  <c r="E48" i="14"/>
  <c r="D48" i="14"/>
  <c r="G48" i="16"/>
  <c r="F48" i="16"/>
  <c r="E48" i="16"/>
  <c r="D48" i="16"/>
  <c r="E18" i="16"/>
  <c r="E17" i="16"/>
  <c r="E16" i="16"/>
  <c r="E15" i="16"/>
  <c r="E11" i="16"/>
  <c r="E10" i="16"/>
  <c r="E9" i="16"/>
  <c r="E8" i="16"/>
  <c r="E11" i="1"/>
  <c r="E10" i="1"/>
  <c r="E9" i="1"/>
  <c r="E8" i="1"/>
  <c r="G48" i="1"/>
  <c r="F48" i="1"/>
  <c r="E48" i="1"/>
  <c r="D48" i="1"/>
  <c r="O35" i="1" s="1"/>
  <c r="N37" i="1"/>
  <c r="N36" i="1"/>
  <c r="N35" i="1"/>
  <c r="N34" i="1"/>
  <c r="O37" i="1" l="1"/>
  <c r="O34" i="1"/>
  <c r="O36" i="1"/>
  <c r="C2" i="1" l="1"/>
  <c r="D63" i="14" l="1"/>
  <c r="C63" i="14"/>
  <c r="D62" i="14"/>
  <c r="C62" i="14"/>
  <c r="D61" i="14"/>
  <c r="C61" i="14"/>
  <c r="D60" i="14"/>
  <c r="C60" i="14"/>
  <c r="H59" i="14"/>
  <c r="G59" i="14"/>
  <c r="F59" i="14"/>
  <c r="E59" i="14"/>
  <c r="H58" i="14"/>
  <c r="G58" i="14"/>
  <c r="F58" i="14"/>
  <c r="E58" i="14"/>
  <c r="D4" i="17" l="1"/>
  <c r="D4" i="14"/>
  <c r="C2" i="14"/>
  <c r="C2" i="17" s="1"/>
  <c r="C2" i="16"/>
  <c r="H47" i="14"/>
  <c r="H46" i="14"/>
  <c r="H45" i="14"/>
  <c r="H44" i="14"/>
  <c r="H47" i="17"/>
  <c r="H46" i="17"/>
  <c r="H45" i="17"/>
  <c r="H44" i="17"/>
  <c r="H47" i="16"/>
  <c r="H46" i="16"/>
  <c r="H45" i="16"/>
  <c r="H44" i="16"/>
  <c r="H59" i="1"/>
  <c r="G59" i="1"/>
  <c r="F59" i="1"/>
  <c r="E59" i="1"/>
  <c r="D63" i="1"/>
  <c r="D62" i="1"/>
  <c r="D61" i="1"/>
  <c r="D60" i="1"/>
  <c r="H47" i="1"/>
  <c r="H46" i="1"/>
  <c r="H45" i="1"/>
  <c r="H44" i="1"/>
  <c r="F54" i="16" l="1"/>
  <c r="F49" i="16" s="1"/>
  <c r="G54" i="16"/>
  <c r="E54" i="14"/>
  <c r="E49" i="14" s="1"/>
  <c r="F54" i="1"/>
  <c r="F49" i="1" s="1"/>
  <c r="F54" i="17"/>
  <c r="F49" i="17" s="1"/>
  <c r="F54" i="14"/>
  <c r="F49" i="14" s="1"/>
  <c r="E54" i="1"/>
  <c r="E49" i="1" s="1"/>
  <c r="E54" i="17"/>
  <c r="E49" i="17" s="1"/>
  <c r="E54" i="16"/>
  <c r="E49" i="16" s="1"/>
  <c r="G54" i="1"/>
  <c r="G49" i="1" s="1"/>
  <c r="G54" i="17"/>
  <c r="G49" i="17" s="1"/>
  <c r="G54" i="14"/>
  <c r="G49" i="14" s="1"/>
  <c r="D54" i="1"/>
  <c r="D49" i="1" s="1"/>
  <c r="D54" i="16"/>
  <c r="D49" i="16" s="1"/>
  <c r="D54" i="17"/>
  <c r="D49" i="17" s="1"/>
  <c r="D54" i="14"/>
  <c r="D49" i="14" s="1"/>
  <c r="D63" i="17"/>
  <c r="C63" i="17"/>
  <c r="D62" i="17"/>
  <c r="C62" i="17"/>
  <c r="D61" i="17"/>
  <c r="C61" i="17"/>
  <c r="D60" i="17"/>
  <c r="C60" i="17"/>
  <c r="H59" i="17"/>
  <c r="E75" i="17" s="1"/>
  <c r="G59" i="17"/>
  <c r="F59" i="17"/>
  <c r="E59" i="17"/>
  <c r="H58" i="17"/>
  <c r="G58" i="17"/>
  <c r="F58" i="17"/>
  <c r="E58" i="17"/>
  <c r="G53" i="17"/>
  <c r="F53" i="17"/>
  <c r="E53" i="17"/>
  <c r="D53" i="17"/>
  <c r="P47" i="17"/>
  <c r="O47" i="17" s="1"/>
  <c r="P46" i="17"/>
  <c r="O46" i="17" s="1"/>
  <c r="P45" i="17"/>
  <c r="O45" i="17" s="1"/>
  <c r="P44" i="17"/>
  <c r="O44" i="17" s="1"/>
  <c r="O37" i="17"/>
  <c r="N37" i="17"/>
  <c r="M37" i="17"/>
  <c r="O36" i="17"/>
  <c r="N36" i="17"/>
  <c r="M36" i="17"/>
  <c r="O35" i="17"/>
  <c r="N35" i="17"/>
  <c r="M35" i="17"/>
  <c r="O34" i="17"/>
  <c r="N34" i="17"/>
  <c r="M34" i="17"/>
  <c r="D63" i="16"/>
  <c r="C63" i="16"/>
  <c r="D62" i="16"/>
  <c r="C62" i="16"/>
  <c r="D61" i="16"/>
  <c r="C61" i="16"/>
  <c r="D60" i="16"/>
  <c r="C60" i="16"/>
  <c r="H59" i="16"/>
  <c r="E75" i="16" s="1"/>
  <c r="G59" i="16"/>
  <c r="F59" i="16"/>
  <c r="E59" i="16"/>
  <c r="H58" i="16"/>
  <c r="G58" i="16"/>
  <c r="F58" i="16"/>
  <c r="E58" i="16"/>
  <c r="G53" i="16"/>
  <c r="F53" i="16"/>
  <c r="E53" i="16"/>
  <c r="D53" i="16"/>
  <c r="P47" i="16"/>
  <c r="O47" i="16" s="1"/>
  <c r="P46" i="16"/>
  <c r="P45" i="16"/>
  <c r="P44" i="16"/>
  <c r="O37" i="16"/>
  <c r="N37" i="16"/>
  <c r="M37" i="16"/>
  <c r="O36" i="16"/>
  <c r="N36" i="16"/>
  <c r="M36" i="16"/>
  <c r="O35" i="16"/>
  <c r="N35" i="16"/>
  <c r="M35" i="16"/>
  <c r="O34" i="16"/>
  <c r="N34" i="16"/>
  <c r="M34" i="16"/>
  <c r="G49" i="16" l="1"/>
  <c r="E81" i="16" s="1"/>
  <c r="E81" i="17"/>
  <c r="E84" i="16"/>
  <c r="N46" i="17"/>
  <c r="E70" i="17"/>
  <c r="E76" i="16"/>
  <c r="N45" i="16"/>
  <c r="E70" i="16"/>
  <c r="E84" i="17"/>
  <c r="E76" i="17"/>
  <c r="M46" i="17"/>
  <c r="N47" i="17"/>
  <c r="O48" i="17"/>
  <c r="N45" i="17"/>
  <c r="N44" i="17"/>
  <c r="E74" i="17"/>
  <c r="P48" i="17"/>
  <c r="N46" i="16"/>
  <c r="P48" i="16"/>
  <c r="M47" i="16"/>
  <c r="E74" i="16"/>
  <c r="O45" i="16"/>
  <c r="M45" i="16" s="1"/>
  <c r="N47" i="16"/>
  <c r="O44" i="16"/>
  <c r="O46" i="16"/>
  <c r="M46" i="16" s="1"/>
  <c r="M45" i="17"/>
  <c r="M47" i="17"/>
  <c r="E66" i="17"/>
  <c r="E71" i="17"/>
  <c r="N44" i="16"/>
  <c r="E66" i="16"/>
  <c r="E71" i="16"/>
  <c r="M44" i="17"/>
  <c r="N37" i="14"/>
  <c r="N36" i="14"/>
  <c r="N35" i="14"/>
  <c r="N34" i="14"/>
  <c r="E73" i="16" l="1"/>
  <c r="E77" i="16" s="1"/>
  <c r="E67" i="17"/>
  <c r="E68" i="17" s="1"/>
  <c r="E67" i="16"/>
  <c r="E68" i="16" s="1"/>
  <c r="E78" i="17"/>
  <c r="E83" i="17"/>
  <c r="E85" i="17" s="1"/>
  <c r="E83" i="16"/>
  <c r="E85" i="16" s="1"/>
  <c r="E73" i="17"/>
  <c r="E77" i="17" s="1"/>
  <c r="E78" i="16"/>
  <c r="O48" i="16"/>
  <c r="M44" i="16"/>
  <c r="E80" i="16" s="1"/>
  <c r="E82" i="16" s="1"/>
  <c r="E80" i="17"/>
  <c r="E82" i="17" s="1"/>
  <c r="O34" i="14"/>
  <c r="O36" i="14"/>
  <c r="O35" i="14"/>
  <c r="O37" i="14"/>
  <c r="P46" i="14"/>
  <c r="M35" i="14"/>
  <c r="E81" i="14"/>
  <c r="P44" i="14"/>
  <c r="P45" i="14"/>
  <c r="P47" i="14"/>
  <c r="O47" i="14" s="1"/>
  <c r="M47" i="14" s="1"/>
  <c r="H8" i="16" l="1"/>
  <c r="H9" i="17"/>
  <c r="H9" i="16"/>
  <c r="H8" i="17"/>
  <c r="N45" i="14"/>
  <c r="N46" i="14"/>
  <c r="E84" i="14"/>
  <c r="M34" i="14"/>
  <c r="N47" i="14"/>
  <c r="N44" i="14"/>
  <c r="P48" i="14"/>
  <c r="O44" i="14"/>
  <c r="O45" i="14"/>
  <c r="M45" i="14" s="1"/>
  <c r="M36" i="14"/>
  <c r="M37" i="14"/>
  <c r="O46" i="14"/>
  <c r="M46" i="14" s="1"/>
  <c r="H10" i="17" l="1"/>
  <c r="H11" i="17" s="1"/>
  <c r="H10" i="16"/>
  <c r="H11" i="16" s="1"/>
  <c r="M44" i="14"/>
  <c r="E80" i="14" s="1"/>
  <c r="E82" i="14" s="1"/>
  <c r="O48" i="14"/>
  <c r="E83" i="14"/>
  <c r="E85" i="14" s="1"/>
  <c r="M37" i="1" l="1"/>
  <c r="M36" i="1"/>
  <c r="M35" i="1"/>
  <c r="M34" i="1"/>
  <c r="P47" i="1" l="1"/>
  <c r="E76" i="1"/>
  <c r="E75" i="1"/>
  <c r="E71" i="1" l="1"/>
  <c r="E66" i="1"/>
  <c r="E70" i="1"/>
  <c r="P44" i="1"/>
  <c r="P46" i="1"/>
  <c r="P45" i="1"/>
  <c r="E81" i="1"/>
  <c r="E67" i="1" l="1"/>
  <c r="E68" i="1" s="1"/>
  <c r="E84" i="1"/>
  <c r="O46" i="1" l="1"/>
  <c r="M46" i="1" s="1"/>
  <c r="N45" i="1"/>
  <c r="O45" i="1"/>
  <c r="M45" i="1" s="1"/>
  <c r="O44" i="1" l="1"/>
  <c r="N44" i="1"/>
  <c r="N46" i="1"/>
  <c r="M44" i="1" l="1"/>
  <c r="E74" i="1"/>
  <c r="E78" i="1" l="1"/>
  <c r="N47" i="1"/>
  <c r="E83" i="1" s="1"/>
  <c r="E85" i="1" s="1"/>
  <c r="O47" i="1"/>
  <c r="P48" i="1"/>
  <c r="E73" i="1"/>
  <c r="E77" i="1" s="1"/>
  <c r="H9" i="1" l="1"/>
  <c r="M47" i="1"/>
  <c r="E80" i="1" s="1"/>
  <c r="E82" i="1" s="1"/>
  <c r="H8" i="1" s="1"/>
  <c r="O48" i="1"/>
  <c r="H10" i="1" l="1"/>
  <c r="H11" i="1" s="1"/>
  <c r="E75" i="14" l="1"/>
  <c r="E71" i="14" l="1"/>
  <c r="E76" i="14" l="1"/>
  <c r="E66" i="14"/>
  <c r="E70" i="14"/>
  <c r="E74" i="14"/>
  <c r="E78" i="14" l="1"/>
  <c r="H9" i="14" s="1"/>
  <c r="E73" i="14"/>
  <c r="E77" i="14" s="1"/>
  <c r="H8" i="14" s="1"/>
  <c r="E67" i="14"/>
  <c r="E68" i="14" s="1"/>
  <c r="H10" i="14" l="1"/>
  <c r="H11" i="14" s="1"/>
</calcChain>
</file>

<file path=xl/sharedStrings.xml><?xml version="1.0" encoding="utf-8"?>
<sst xmlns="http://schemas.openxmlformats.org/spreadsheetml/2006/main" count="383" uniqueCount="62">
  <si>
    <t>Distance (km)</t>
  </si>
  <si>
    <t>Average distance (km) for each exit point to the group of entry points</t>
  </si>
  <si>
    <t>Exit</t>
  </si>
  <si>
    <t>Ceršak</t>
  </si>
  <si>
    <t>Rogatec</t>
  </si>
  <si>
    <t>Entry</t>
  </si>
  <si>
    <t xml:space="preserve">Average distance (km) for each entry point </t>
  </si>
  <si>
    <t>to intra exits</t>
  </si>
  <si>
    <t>to cross exits</t>
  </si>
  <si>
    <t>Entry section</t>
  </si>
  <si>
    <t>Exit section</t>
  </si>
  <si>
    <t>Capacity (kWh/d)</t>
  </si>
  <si>
    <t>Total</t>
  </si>
  <si>
    <t>Driver for each Entry (Cross-Use)</t>
  </si>
  <si>
    <t>Entry Cap (Intra-Use)</t>
  </si>
  <si>
    <t>Entry Cap (Cross-Use)</t>
  </si>
  <si>
    <t>Totals:</t>
  </si>
  <si>
    <t>Drivers for Exit Points</t>
  </si>
  <si>
    <t>Acc. to Art 5(5)(a)</t>
  </si>
  <si>
    <t>Capacity revenue (€)</t>
  </si>
  <si>
    <t>Exit tariffs</t>
  </si>
  <si>
    <t>Entry share</t>
  </si>
  <si>
    <t>Exit share</t>
  </si>
  <si>
    <t>Slovenija</t>
  </si>
  <si>
    <t>Entry revenues</t>
  </si>
  <si>
    <t xml:space="preserve">Exit revenues </t>
  </si>
  <si>
    <t>Entry revenues dedicated for Intra</t>
  </si>
  <si>
    <t>Acc. to Art 5(5)(c)</t>
  </si>
  <si>
    <t>Entry revenues dedicated for Cross</t>
  </si>
  <si>
    <t>Acc. to Art 5(5)(b)</t>
  </si>
  <si>
    <t>Exit revenues from Intra</t>
  </si>
  <si>
    <t>Exit revenues from Cross</t>
  </si>
  <si>
    <t>Revenue for Intra</t>
  </si>
  <si>
    <t>Revenue for Cross</t>
  </si>
  <si>
    <t>Cost driver for Entry Intra</t>
  </si>
  <si>
    <t>Cost driver for Exit Intra</t>
  </si>
  <si>
    <t>Cost driver for Intra</t>
  </si>
  <si>
    <t>Ratio intra</t>
  </si>
  <si>
    <t>Cost driver for Entry Cross</t>
  </si>
  <si>
    <t>Ratio cross</t>
  </si>
  <si>
    <t>Cost driver for Exit Cross</t>
  </si>
  <si>
    <t>CAA</t>
  </si>
  <si>
    <t>Cost driver for Cross</t>
  </si>
  <si>
    <t>justification required</t>
  </si>
  <si>
    <t>Entry points</t>
  </si>
  <si>
    <t>Exit points</t>
  </si>
  <si>
    <t>Šempeter pri Gorici</t>
  </si>
  <si>
    <t>Entry tariffs</t>
  </si>
  <si>
    <t>Driver for each Entry 
(Intra-Use)</t>
  </si>
  <si>
    <t>Tariff (MAP]</t>
  </si>
  <si>
    <t>Average booked capacity [kWh/day/year]</t>
  </si>
  <si>
    <t>Calculated tariffs per variant:</t>
  </si>
  <si>
    <t>Slovenia</t>
  </si>
  <si>
    <t>Annex 2</t>
  </si>
  <si>
    <t>Cost allocation comparison index (CAA)</t>
  </si>
  <si>
    <t xml:space="preserve">prepared on the basis of Article 5 of the Commission Regulation (EU) 2017/460 of 16 March 2017 establishing a Network Code on Harmonised Transmission Tariff Structures for Gas </t>
  </si>
  <si>
    <t>Calculating the comparison index CAA – CWD methodology</t>
  </si>
  <si>
    <t>RESULT</t>
  </si>
  <si>
    <r>
      <t>Tarif</t>
    </r>
    <r>
      <rPr>
        <sz val="10"/>
        <rFont val="Calibri"/>
        <family val="2"/>
        <charset val="238"/>
        <scheme val="minor"/>
      </rPr>
      <t xml:space="preserve"> [€/kWh/day]</t>
    </r>
  </si>
  <si>
    <t>Calculating the comparison index CAA 
– Matrix methodology</t>
  </si>
  <si>
    <t>Reference price II</t>
  </si>
  <si>
    <t>Reference price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</si>
</sst>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€_-;\-* #,##0.00\ _€_-;_-* &quot;-&quot;??\ _€_-;_-@_-"/>
    <numFmt numFmtId="164" formatCode="_-* #,##0_-;_-* #,##0\-;_-* &quot;-&quot;??_-;_-@_-"/>
    <numFmt numFmtId="165" formatCode="#,##0\ _€"/>
    <numFmt numFmtId="166" formatCode="0.00000"/>
    <numFmt numFmtId="167" formatCode="#,##0.00000"/>
    <numFmt numFmtId="168" formatCode="0.00000\ &quot;€/kWh/day&quot;"/>
    <numFmt numFmtId="169" formatCode="yyyy"/>
    <numFmt numFmtId="170" formatCode="_-* #,##0\ _€_-;\-* #,##0\ _€_-;_-* &quot;-&quot;??\ _€_-;_-@_-"/>
    <numFmt numFmtId="171" formatCode="0.00000\ &quot;cent/kWh/day&quot;"/>
  </numFmts>
  <fonts count="3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0"/>
      <color theme="0" tint="-4.9989318521683403E-2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color theme="8"/>
      <name val="Calibri"/>
      <family val="2"/>
      <charset val="238"/>
      <scheme val="minor"/>
    </font>
    <font>
      <b/>
      <i/>
      <sz val="11"/>
      <color theme="8"/>
      <name val="Calibri"/>
      <family val="2"/>
      <charset val="238"/>
      <scheme val="minor"/>
    </font>
    <font>
      <b/>
      <sz val="18"/>
      <color theme="1"/>
      <name val="Arial Black"/>
      <family val="2"/>
      <charset val="238"/>
    </font>
    <font>
      <b/>
      <sz val="18"/>
      <color theme="1"/>
      <name val="Verdana"/>
      <family val="2"/>
      <charset val="238"/>
    </font>
    <font>
      <sz val="14"/>
      <color theme="1"/>
      <name val="Segoe UI Light"/>
      <family val="2"/>
      <charset val="238"/>
    </font>
    <font>
      <sz val="12"/>
      <color theme="1"/>
      <name val="Segoe UI Light"/>
      <family val="2"/>
      <charset val="238"/>
    </font>
    <font>
      <b/>
      <sz val="16"/>
      <color theme="1"/>
      <name val="Verdana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0"/>
      <color theme="7" tint="-0.249977111117893"/>
      <name val="Calibri"/>
      <family val="2"/>
      <charset val="238"/>
      <scheme val="minor"/>
    </font>
    <font>
      <sz val="10"/>
      <color theme="7" tint="-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7" tint="-0.249977111117893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b/>
      <sz val="10"/>
      <color theme="7"/>
      <name val="Calibri"/>
      <family val="2"/>
      <charset val="238"/>
      <scheme val="minor"/>
    </font>
    <font>
      <b/>
      <sz val="16"/>
      <color theme="7" tint="-0.249977111117893"/>
      <name val="Calibri"/>
      <family val="2"/>
      <charset val="238"/>
      <scheme val="minor"/>
    </font>
    <font>
      <b/>
      <sz val="14"/>
      <color theme="1"/>
      <name val="Segoe UI Light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 tint="0.499984740745262"/>
        <bgColor indexed="64"/>
      </patternFill>
    </fill>
  </fills>
  <borders count="86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/>
      <diagonal/>
    </border>
    <border>
      <left style="hair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0" fontId="29" fillId="0" borderId="0"/>
    <xf numFmtId="0" fontId="30" fillId="0" borderId="0"/>
  </cellStyleXfs>
  <cellXfs count="235">
    <xf numFmtId="0" fontId="0" fillId="0" borderId="0" xfId="0"/>
    <xf numFmtId="0" fontId="6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horizontal="left" vertical="center" indent="1"/>
    </xf>
    <xf numFmtId="165" fontId="5" fillId="0" borderId="0" xfId="3" applyNumberFormat="1" applyFont="1" applyFill="1" applyBorder="1" applyAlignment="1">
      <alignment horizontal="left" vertical="center" indent="1"/>
    </xf>
    <xf numFmtId="165" fontId="6" fillId="0" borderId="0" xfId="3" applyNumberFormat="1" applyFont="1" applyFill="1" applyBorder="1" applyAlignment="1">
      <alignment horizontal="left" vertical="center" indent="1"/>
    </xf>
    <xf numFmtId="166" fontId="6" fillId="0" borderId="0" xfId="0" applyNumberFormat="1" applyFont="1" applyFill="1" applyBorder="1" applyAlignment="1">
      <alignment horizontal="left" vertical="center" indent="1"/>
    </xf>
    <xf numFmtId="166" fontId="5" fillId="0" borderId="0" xfId="2" applyNumberFormat="1" applyFont="1" applyFill="1" applyBorder="1" applyAlignment="1">
      <alignment horizontal="left" vertical="center" indent="1"/>
    </xf>
    <xf numFmtId="9" fontId="5" fillId="0" borderId="0" xfId="2" applyFont="1" applyFill="1" applyBorder="1" applyAlignment="1">
      <alignment horizontal="left" vertical="center" indent="1"/>
    </xf>
    <xf numFmtId="9" fontId="6" fillId="0" borderId="0" xfId="2" applyFont="1" applyFill="1" applyBorder="1" applyAlignment="1">
      <alignment horizontal="left" vertical="center" indent="1"/>
    </xf>
    <xf numFmtId="3" fontId="6" fillId="0" borderId="0" xfId="0" applyNumberFormat="1" applyFont="1" applyFill="1" applyBorder="1" applyAlignment="1">
      <alignment horizontal="left" vertical="center" indent="1"/>
    </xf>
    <xf numFmtId="0" fontId="6" fillId="0" borderId="0" xfId="3" applyFont="1" applyFill="1" applyAlignment="1">
      <alignment horizontal="left" vertical="center" indent="1"/>
    </xf>
    <xf numFmtId="0" fontId="5" fillId="0" borderId="3" xfId="0" applyFont="1" applyFill="1" applyBorder="1" applyAlignment="1">
      <alignment horizontal="left" vertical="center" indent="1"/>
    </xf>
    <xf numFmtId="3" fontId="6" fillId="0" borderId="0" xfId="0" applyNumberFormat="1" applyFont="1" applyFill="1" applyAlignment="1">
      <alignment horizontal="left" vertical="center" indent="1"/>
    </xf>
    <xf numFmtId="0" fontId="6" fillId="0" borderId="0" xfId="0" applyFont="1" applyFill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 indent="1"/>
    </xf>
    <xf numFmtId="0" fontId="5" fillId="0" borderId="0" xfId="0" applyFont="1" applyFill="1" applyAlignment="1">
      <alignment horizontal="left" vertical="center" indent="1"/>
    </xf>
    <xf numFmtId="1" fontId="6" fillId="0" borderId="0" xfId="0" applyNumberFormat="1" applyFont="1" applyFill="1" applyBorder="1" applyAlignment="1">
      <alignment horizontal="left" vertical="center" indent="1"/>
    </xf>
    <xf numFmtId="1" fontId="5" fillId="0" borderId="0" xfId="0" applyNumberFormat="1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left" vertical="center" wrapText="1" indent="1"/>
    </xf>
    <xf numFmtId="166" fontId="6" fillId="0" borderId="0" xfId="0" applyNumberFormat="1" applyFont="1" applyFill="1" applyAlignment="1">
      <alignment horizontal="left" vertical="center" indent="1"/>
    </xf>
    <xf numFmtId="167" fontId="6" fillId="0" borderId="0" xfId="0" applyNumberFormat="1" applyFont="1" applyFill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0" fontId="6" fillId="0" borderId="5" xfId="0" applyFont="1" applyFill="1" applyBorder="1" applyAlignment="1">
      <alignment horizontal="left" vertical="center" indent="1"/>
    </xf>
    <xf numFmtId="0" fontId="6" fillId="0" borderId="6" xfId="0" applyFont="1" applyFill="1" applyBorder="1" applyAlignment="1">
      <alignment horizontal="left" vertical="center" indent="1"/>
    </xf>
    <xf numFmtId="0" fontId="6" fillId="0" borderId="7" xfId="0" applyFont="1" applyFill="1" applyBorder="1" applyAlignment="1">
      <alignment horizontal="left" vertical="center" indent="1"/>
    </xf>
    <xf numFmtId="166" fontId="6" fillId="0" borderId="0" xfId="3" applyNumberFormat="1" applyFont="1" applyFill="1" applyBorder="1" applyAlignment="1">
      <alignment horizontal="left" vertical="center" indent="1"/>
    </xf>
    <xf numFmtId="0" fontId="6" fillId="0" borderId="9" xfId="0" applyFont="1" applyFill="1" applyBorder="1" applyAlignment="1">
      <alignment horizontal="left" vertical="center" indent="1"/>
    </xf>
    <xf numFmtId="0" fontId="6" fillId="0" borderId="12" xfId="0" applyFont="1" applyFill="1" applyBorder="1" applyAlignment="1">
      <alignment horizontal="left" vertical="center" indent="1"/>
    </xf>
    <xf numFmtId="0" fontId="6" fillId="0" borderId="17" xfId="0" applyFont="1" applyFill="1" applyBorder="1" applyAlignment="1">
      <alignment horizontal="left" vertical="center" indent="1"/>
    </xf>
    <xf numFmtId="0" fontId="6" fillId="0" borderId="47" xfId="0" applyFont="1" applyFill="1" applyBorder="1" applyAlignment="1">
      <alignment horizontal="left" vertical="center" indent="1"/>
    </xf>
    <xf numFmtId="0" fontId="6" fillId="0" borderId="48" xfId="0" applyFont="1" applyFill="1" applyBorder="1" applyAlignment="1">
      <alignment horizontal="left" vertical="center" indent="1"/>
    </xf>
    <xf numFmtId="4" fontId="5" fillId="0" borderId="44" xfId="0" applyNumberFormat="1" applyFont="1" applyFill="1" applyBorder="1" applyAlignment="1">
      <alignment horizontal="right" vertical="center" indent="1"/>
    </xf>
    <xf numFmtId="4" fontId="5" fillId="0" borderId="37" xfId="0" applyNumberFormat="1" applyFont="1" applyFill="1" applyBorder="1" applyAlignment="1">
      <alignment horizontal="right" vertical="center" indent="1"/>
    </xf>
    <xf numFmtId="4" fontId="5" fillId="0" borderId="45" xfId="0" applyNumberFormat="1" applyFont="1" applyFill="1" applyBorder="1" applyAlignment="1">
      <alignment horizontal="right" vertical="center" indent="1"/>
    </xf>
    <xf numFmtId="4" fontId="5" fillId="0" borderId="14" xfId="0" applyNumberFormat="1" applyFont="1" applyFill="1" applyBorder="1" applyAlignment="1">
      <alignment horizontal="right" vertical="center" indent="1"/>
    </xf>
    <xf numFmtId="4" fontId="5" fillId="0" borderId="46" xfId="0" applyNumberFormat="1" applyFont="1" applyFill="1" applyBorder="1" applyAlignment="1">
      <alignment horizontal="right" vertical="center" indent="1"/>
    </xf>
    <xf numFmtId="4" fontId="5" fillId="0" borderId="17" xfId="0" applyNumberFormat="1" applyFont="1" applyFill="1" applyBorder="1" applyAlignment="1">
      <alignment horizontal="right" vertical="center" indent="1"/>
    </xf>
    <xf numFmtId="3" fontId="6" fillId="0" borderId="8" xfId="3" applyNumberFormat="1" applyFont="1" applyFill="1" applyBorder="1" applyAlignment="1">
      <alignment horizontal="right" vertical="center" indent="1"/>
    </xf>
    <xf numFmtId="3" fontId="6" fillId="0" borderId="0" xfId="0" applyNumberFormat="1" applyFont="1" applyFill="1" applyAlignment="1">
      <alignment horizontal="right" vertical="center" indent="1"/>
    </xf>
    <xf numFmtId="3" fontId="6" fillId="0" borderId="28" xfId="3" applyNumberFormat="1" applyFont="1" applyFill="1" applyBorder="1" applyAlignment="1">
      <alignment horizontal="right" vertical="center" indent="1"/>
    </xf>
    <xf numFmtId="3" fontId="6" fillId="0" borderId="29" xfId="3" applyNumberFormat="1" applyFont="1" applyFill="1" applyBorder="1" applyAlignment="1">
      <alignment horizontal="right" vertical="center" indent="1"/>
    </xf>
    <xf numFmtId="3" fontId="6" fillId="0" borderId="30" xfId="3" applyNumberFormat="1" applyFont="1" applyFill="1" applyBorder="1" applyAlignment="1">
      <alignment horizontal="right" vertical="center" indent="1"/>
    </xf>
    <xf numFmtId="3" fontId="6" fillId="0" borderId="12" xfId="3" applyNumberFormat="1" applyFont="1" applyFill="1" applyBorder="1" applyAlignment="1">
      <alignment horizontal="right" vertical="center" indent="1"/>
    </xf>
    <xf numFmtId="3" fontId="6" fillId="0" borderId="13" xfId="3" applyNumberFormat="1" applyFont="1" applyFill="1" applyBorder="1" applyAlignment="1">
      <alignment horizontal="right" vertical="center" indent="1"/>
    </xf>
    <xf numFmtId="3" fontId="6" fillId="0" borderId="14" xfId="3" applyNumberFormat="1" applyFont="1" applyFill="1" applyBorder="1" applyAlignment="1">
      <alignment horizontal="right" vertical="center" indent="1"/>
    </xf>
    <xf numFmtId="3" fontId="6" fillId="0" borderId="15" xfId="3" applyNumberFormat="1" applyFont="1" applyFill="1" applyBorder="1" applyAlignment="1">
      <alignment horizontal="right" vertical="center" indent="1"/>
    </xf>
    <xf numFmtId="3" fontId="6" fillId="0" borderId="16" xfId="3" applyNumberFormat="1" applyFont="1" applyFill="1" applyBorder="1" applyAlignment="1">
      <alignment horizontal="right" vertical="center" indent="1"/>
    </xf>
    <xf numFmtId="3" fontId="6" fillId="0" borderId="17" xfId="3" applyNumberFormat="1" applyFont="1" applyFill="1" applyBorder="1" applyAlignment="1">
      <alignment horizontal="right" vertical="center" indent="1"/>
    </xf>
    <xf numFmtId="3" fontId="5" fillId="0" borderId="0" xfId="0" applyNumberFormat="1" applyFont="1" applyFill="1" applyAlignment="1">
      <alignment horizontal="right" vertical="center" indent="1"/>
    </xf>
    <xf numFmtId="3" fontId="5" fillId="0" borderId="0" xfId="3" applyNumberFormat="1" applyFont="1" applyFill="1" applyBorder="1" applyAlignment="1">
      <alignment horizontal="right" vertical="center" indent="1"/>
    </xf>
    <xf numFmtId="0" fontId="6" fillId="0" borderId="39" xfId="3" applyFont="1" applyFill="1" applyBorder="1" applyAlignment="1">
      <alignment horizontal="left" vertical="center" indent="1"/>
    </xf>
    <xf numFmtId="0" fontId="6" fillId="0" borderId="40" xfId="3" applyFont="1" applyFill="1" applyBorder="1" applyAlignment="1">
      <alignment horizontal="left" vertical="center" indent="1"/>
    </xf>
    <xf numFmtId="0" fontId="5" fillId="3" borderId="38" xfId="3" applyFont="1" applyFill="1" applyBorder="1" applyAlignment="1">
      <alignment horizontal="left" vertical="center" indent="1"/>
    </xf>
    <xf numFmtId="0" fontId="5" fillId="3" borderId="39" xfId="3" applyFont="1" applyFill="1" applyBorder="1" applyAlignment="1">
      <alignment horizontal="left" vertical="center" indent="1"/>
    </xf>
    <xf numFmtId="0" fontId="5" fillId="3" borderId="40" xfId="3" applyFont="1" applyFill="1" applyBorder="1" applyAlignment="1">
      <alignment horizontal="left" vertical="center" indent="1"/>
    </xf>
    <xf numFmtId="166" fontId="6" fillId="0" borderId="14" xfId="0" applyNumberFormat="1" applyFont="1" applyFill="1" applyBorder="1" applyAlignment="1">
      <alignment horizontal="left" vertical="center" indent="1"/>
    </xf>
    <xf numFmtId="0" fontId="5" fillId="0" borderId="15" xfId="0" applyFont="1" applyFill="1" applyBorder="1" applyAlignment="1">
      <alignment horizontal="left" vertical="center" indent="1"/>
    </xf>
    <xf numFmtId="0" fontId="6" fillId="3" borderId="31" xfId="0" applyFont="1" applyFill="1" applyBorder="1" applyAlignment="1">
      <alignment horizontal="left" vertical="center" indent="1"/>
    </xf>
    <xf numFmtId="0" fontId="6" fillId="0" borderId="12" xfId="0" applyNumberFormat="1" applyFont="1" applyFill="1" applyBorder="1" applyAlignment="1">
      <alignment horizontal="left" vertical="center" indent="1"/>
    </xf>
    <xf numFmtId="0" fontId="6" fillId="0" borderId="13" xfId="0" applyNumberFormat="1" applyFont="1" applyFill="1" applyBorder="1" applyAlignment="1">
      <alignment horizontal="left" vertical="center" indent="1"/>
    </xf>
    <xf numFmtId="0" fontId="6" fillId="0" borderId="34" xfId="0" applyNumberFormat="1" applyFont="1" applyFill="1" applyBorder="1" applyAlignment="1">
      <alignment horizontal="left" vertical="center" indent="1"/>
    </xf>
    <xf numFmtId="0" fontId="6" fillId="0" borderId="35" xfId="0" applyNumberFormat="1" applyFont="1" applyFill="1" applyBorder="1" applyAlignment="1">
      <alignment horizontal="left" vertical="center" indent="1"/>
    </xf>
    <xf numFmtId="0" fontId="6" fillId="0" borderId="28" xfId="0" applyNumberFormat="1" applyFont="1" applyFill="1" applyBorder="1" applyAlignment="1">
      <alignment horizontal="left" vertical="center" indent="1"/>
    </xf>
    <xf numFmtId="0" fontId="6" fillId="0" borderId="29" xfId="0" applyNumberFormat="1" applyFont="1" applyFill="1" applyBorder="1" applyAlignment="1">
      <alignment horizontal="left" vertical="center" indent="1"/>
    </xf>
    <xf numFmtId="0" fontId="6" fillId="0" borderId="28" xfId="0" applyFont="1" applyFill="1" applyBorder="1" applyAlignment="1">
      <alignment horizontal="left" vertical="center" indent="1"/>
    </xf>
    <xf numFmtId="0" fontId="6" fillId="3" borderId="1" xfId="3" applyFont="1" applyFill="1" applyBorder="1" applyAlignment="1">
      <alignment horizontal="left" vertical="center" wrapText="1" indent="1"/>
    </xf>
    <xf numFmtId="167" fontId="6" fillId="0" borderId="20" xfId="0" applyNumberFormat="1" applyFont="1" applyFill="1" applyBorder="1" applyAlignment="1">
      <alignment horizontal="right" vertical="center" indent="1"/>
    </xf>
    <xf numFmtId="167" fontId="6" fillId="0" borderId="10" xfId="0" applyNumberFormat="1" applyFont="1" applyFill="1" applyBorder="1" applyAlignment="1">
      <alignment horizontal="right" vertical="center" indent="1"/>
    </xf>
    <xf numFmtId="167" fontId="6" fillId="0" borderId="10" xfId="3" applyNumberFormat="1" applyFont="1" applyFill="1" applyBorder="1" applyAlignment="1">
      <alignment horizontal="right" vertical="center" indent="1"/>
    </xf>
    <xf numFmtId="167" fontId="6" fillId="0" borderId="11" xfId="0" applyNumberFormat="1" applyFont="1" applyFill="1" applyBorder="1" applyAlignment="1">
      <alignment horizontal="right" vertical="center" indent="1"/>
    </xf>
    <xf numFmtId="167" fontId="6" fillId="0" borderId="21" xfId="0" applyNumberFormat="1" applyFont="1" applyFill="1" applyBorder="1" applyAlignment="1">
      <alignment horizontal="right" vertical="center" indent="1"/>
    </xf>
    <xf numFmtId="167" fontId="6" fillId="0" borderId="13" xfId="0" applyNumberFormat="1" applyFont="1" applyFill="1" applyBorder="1" applyAlignment="1">
      <alignment horizontal="right" vertical="center" indent="1"/>
    </xf>
    <xf numFmtId="167" fontId="6" fillId="0" borderId="14" xfId="0" applyNumberFormat="1" applyFont="1" applyFill="1" applyBorder="1" applyAlignment="1">
      <alignment horizontal="right" vertical="center" indent="1"/>
    </xf>
    <xf numFmtId="167" fontId="6" fillId="0" borderId="22" xfId="0" applyNumberFormat="1" applyFont="1" applyFill="1" applyBorder="1" applyAlignment="1">
      <alignment horizontal="right" vertical="center" indent="1"/>
    </xf>
    <xf numFmtId="167" fontId="6" fillId="0" borderId="16" xfId="0" applyNumberFormat="1" applyFont="1" applyFill="1" applyBorder="1" applyAlignment="1">
      <alignment horizontal="right" vertical="center" indent="1"/>
    </xf>
    <xf numFmtId="167" fontId="6" fillId="0" borderId="17" xfId="0" applyNumberFormat="1" applyFont="1" applyFill="1" applyBorder="1" applyAlignment="1">
      <alignment horizontal="right" vertical="center" indent="1"/>
    </xf>
    <xf numFmtId="4" fontId="6" fillId="0" borderId="50" xfId="0" applyNumberFormat="1" applyFont="1" applyFill="1" applyBorder="1" applyAlignment="1">
      <alignment horizontal="right" vertical="center" indent="1"/>
    </xf>
    <xf numFmtId="4" fontId="6" fillId="0" borderId="51" xfId="0" applyNumberFormat="1" applyFont="1" applyFill="1" applyBorder="1" applyAlignment="1">
      <alignment horizontal="right" vertical="center" indent="1"/>
    </xf>
    <xf numFmtId="4" fontId="6" fillId="0" borderId="52" xfId="0" applyNumberFormat="1" applyFont="1" applyFill="1" applyBorder="1" applyAlignment="1">
      <alignment horizontal="right" vertical="center" indent="1"/>
    </xf>
    <xf numFmtId="4" fontId="6" fillId="4" borderId="13" xfId="3" applyNumberFormat="1" applyFont="1" applyFill="1" applyBorder="1" applyAlignment="1">
      <alignment horizontal="right" vertical="center" indent="1"/>
    </xf>
    <xf numFmtId="4" fontId="6" fillId="4" borderId="16" xfId="3" applyNumberFormat="1" applyFont="1" applyFill="1" applyBorder="1" applyAlignment="1">
      <alignment horizontal="right" vertical="center" indent="1"/>
    </xf>
    <xf numFmtId="3" fontId="6" fillId="0" borderId="11" xfId="0" applyNumberFormat="1" applyFont="1" applyFill="1" applyBorder="1" applyAlignment="1">
      <alignment horizontal="left" vertical="center" indent="1"/>
    </xf>
    <xf numFmtId="3" fontId="6" fillId="0" borderId="17" xfId="0" applyNumberFormat="1" applyFont="1" applyFill="1" applyBorder="1" applyAlignment="1">
      <alignment horizontal="left" vertical="center" indent="1"/>
    </xf>
    <xf numFmtId="3" fontId="5" fillId="0" borderId="14" xfId="0" applyNumberFormat="1" applyFont="1" applyFill="1" applyBorder="1" applyAlignment="1">
      <alignment horizontal="left" vertical="center" indent="1"/>
    </xf>
    <xf numFmtId="3" fontId="6" fillId="0" borderId="14" xfId="0" applyNumberFormat="1" applyFont="1" applyFill="1" applyBorder="1" applyAlignment="1">
      <alignment horizontal="left" vertical="center" indent="1"/>
    </xf>
    <xf numFmtId="3" fontId="5" fillId="0" borderId="11" xfId="0" applyNumberFormat="1" applyFont="1" applyFill="1" applyBorder="1" applyAlignment="1">
      <alignment horizontal="left" vertical="center" indent="1"/>
    </xf>
    <xf numFmtId="0" fontId="6" fillId="0" borderId="59" xfId="3" applyFont="1" applyFill="1" applyBorder="1" applyAlignment="1">
      <alignment horizontal="left" vertical="center" indent="1"/>
    </xf>
    <xf numFmtId="0" fontId="6" fillId="0" borderId="20" xfId="3" applyFont="1" applyFill="1" applyBorder="1" applyAlignment="1">
      <alignment horizontal="left" vertical="center" indent="1"/>
    </xf>
    <xf numFmtId="0" fontId="6" fillId="0" borderId="21" xfId="3" applyFont="1" applyFill="1" applyBorder="1" applyAlignment="1">
      <alignment horizontal="left" vertical="center" indent="1"/>
    </xf>
    <xf numFmtId="0" fontId="6" fillId="0" borderId="22" xfId="3" applyFont="1" applyFill="1" applyBorder="1" applyAlignment="1">
      <alignment horizontal="left" vertical="center" indent="1"/>
    </xf>
    <xf numFmtId="0" fontId="5" fillId="0" borderId="39" xfId="0" applyFont="1" applyFill="1" applyBorder="1" applyAlignment="1">
      <alignment horizontal="left" vertical="center" indent="1"/>
    </xf>
    <xf numFmtId="0" fontId="5" fillId="0" borderId="40" xfId="0" applyFont="1" applyFill="1" applyBorder="1" applyAlignment="1">
      <alignment horizontal="left" vertical="center" indent="1"/>
    </xf>
    <xf numFmtId="0" fontId="8" fillId="5" borderId="39" xfId="3" applyFont="1" applyFill="1" applyBorder="1" applyAlignment="1">
      <alignment horizontal="left" vertical="center" indent="1"/>
    </xf>
    <xf numFmtId="0" fontId="8" fillId="5" borderId="21" xfId="3" applyFont="1" applyFill="1" applyBorder="1" applyAlignment="1">
      <alignment horizontal="left" vertical="center" indent="1"/>
    </xf>
    <xf numFmtId="0" fontId="8" fillId="5" borderId="40" xfId="3" applyFont="1" applyFill="1" applyBorder="1" applyAlignment="1">
      <alignment horizontal="left" vertical="center" indent="1"/>
    </xf>
    <xf numFmtId="0" fontId="8" fillId="5" borderId="22" xfId="3" applyFont="1" applyFill="1" applyBorder="1" applyAlignment="1">
      <alignment horizontal="left" vertical="center" indent="1"/>
    </xf>
    <xf numFmtId="3" fontId="6" fillId="2" borderId="14" xfId="0" applyNumberFormat="1" applyFont="1" applyFill="1" applyBorder="1" applyAlignment="1">
      <alignment horizontal="left" vertical="center" indent="1"/>
    </xf>
    <xf numFmtId="3" fontId="6" fillId="2" borderId="17" xfId="0" applyNumberFormat="1" applyFont="1" applyFill="1" applyBorder="1" applyAlignment="1">
      <alignment horizontal="left" vertical="center" indent="1"/>
    </xf>
    <xf numFmtId="0" fontId="8" fillId="5" borderId="59" xfId="3" applyFont="1" applyFill="1" applyBorder="1" applyAlignment="1">
      <alignment horizontal="left" vertical="center" indent="1"/>
    </xf>
    <xf numFmtId="0" fontId="8" fillId="5" borderId="20" xfId="3" applyFont="1" applyFill="1" applyBorder="1" applyAlignment="1">
      <alignment horizontal="left" vertical="center" indent="1"/>
    </xf>
    <xf numFmtId="165" fontId="6" fillId="2" borderId="11" xfId="3" applyNumberFormat="1" applyFont="1" applyFill="1" applyBorder="1" applyAlignment="1">
      <alignment horizontal="left" vertical="center" indent="1"/>
    </xf>
    <xf numFmtId="9" fontId="6" fillId="2" borderId="14" xfId="2" applyFont="1" applyFill="1" applyBorder="1" applyAlignment="1">
      <alignment horizontal="left" vertical="center" indent="1"/>
    </xf>
    <xf numFmtId="9" fontId="6" fillId="2" borderId="17" xfId="2" applyFont="1" applyFill="1" applyBorder="1" applyAlignment="1">
      <alignment horizontal="left" vertical="center" indent="1"/>
    </xf>
    <xf numFmtId="0" fontId="9" fillId="0" borderId="0" xfId="0" applyFont="1" applyFill="1" applyAlignment="1">
      <alignment horizontal="left" vertical="center" indent="1"/>
    </xf>
    <xf numFmtId="0" fontId="9" fillId="0" borderId="0" xfId="0" applyFont="1" applyFill="1" applyAlignment="1">
      <alignment horizontal="right" vertical="center" wrapText="1" indent="1"/>
    </xf>
    <xf numFmtId="0" fontId="6" fillId="3" borderId="0" xfId="0" applyFont="1" applyFill="1" applyAlignment="1">
      <alignment horizontal="left" vertical="center" indent="1"/>
    </xf>
    <xf numFmtId="0" fontId="12" fillId="6" borderId="39" xfId="0" applyFont="1" applyFill="1" applyBorder="1" applyAlignment="1">
      <alignment horizontal="left" vertical="center" indent="1"/>
    </xf>
    <xf numFmtId="10" fontId="12" fillId="6" borderId="14" xfId="2" applyNumberFormat="1" applyFont="1" applyFill="1" applyBorder="1" applyAlignment="1">
      <alignment horizontal="left" vertical="center" indent="1"/>
    </xf>
    <xf numFmtId="0" fontId="5" fillId="3" borderId="49" xfId="3" applyFont="1" applyFill="1" applyBorder="1" applyAlignment="1">
      <alignment horizontal="center" vertical="center"/>
    </xf>
    <xf numFmtId="0" fontId="5" fillId="3" borderId="41" xfId="3" applyFont="1" applyFill="1" applyBorder="1" applyAlignment="1">
      <alignment horizontal="center" vertical="center"/>
    </xf>
    <xf numFmtId="0" fontId="5" fillId="3" borderId="42" xfId="3" applyFont="1" applyFill="1" applyBorder="1" applyAlignment="1">
      <alignment horizontal="center" vertical="center"/>
    </xf>
    <xf numFmtId="0" fontId="3" fillId="7" borderId="0" xfId="4" applyFill="1"/>
    <xf numFmtId="0" fontId="15" fillId="7" borderId="0" xfId="4" applyFont="1" applyFill="1" applyAlignment="1">
      <alignment horizontal="right"/>
    </xf>
    <xf numFmtId="14" fontId="15" fillId="7" borderId="0" xfId="4" applyNumberFormat="1" applyFont="1" applyFill="1"/>
    <xf numFmtId="0" fontId="15" fillId="7" borderId="0" xfId="4" applyFont="1" applyFill="1"/>
    <xf numFmtId="0" fontId="16" fillId="7" borderId="0" xfId="4" applyFont="1" applyFill="1" applyAlignment="1">
      <alignment horizontal="left" vertical="top" indent="1"/>
    </xf>
    <xf numFmtId="14" fontId="17" fillId="7" borderId="0" xfId="4" applyNumberFormat="1" applyFont="1" applyFill="1" applyAlignment="1">
      <alignment horizontal="left" indent="1"/>
    </xf>
    <xf numFmtId="169" fontId="18" fillId="7" borderId="0" xfId="4" applyNumberFormat="1" applyFont="1" applyFill="1" applyAlignment="1">
      <alignment horizontal="center" wrapText="1"/>
    </xf>
    <xf numFmtId="0" fontId="19" fillId="7" borderId="0" xfId="4" applyFont="1" applyFill="1" applyAlignment="1">
      <alignment horizontal="center" wrapText="1"/>
    </xf>
    <xf numFmtId="0" fontId="20" fillId="7" borderId="0" xfId="4" applyFont="1" applyFill="1" applyAlignment="1">
      <alignment horizontal="center" wrapText="1"/>
    </xf>
    <xf numFmtId="0" fontId="20" fillId="7" borderId="0" xfId="4" applyFont="1" applyFill="1"/>
    <xf numFmtId="0" fontId="21" fillId="7" borderId="0" xfId="4" applyFont="1" applyFill="1"/>
    <xf numFmtId="0" fontId="22" fillId="7" borderId="0" xfId="4" applyFont="1" applyFill="1" applyAlignment="1">
      <alignment horizontal="center" wrapText="1"/>
    </xf>
    <xf numFmtId="0" fontId="23" fillId="7" borderId="0" xfId="4" applyFont="1" applyFill="1" applyAlignment="1">
      <alignment horizontal="center" vertical="center" wrapText="1"/>
    </xf>
    <xf numFmtId="0" fontId="6" fillId="0" borderId="5" xfId="3" applyFont="1" applyFill="1" applyBorder="1" applyAlignment="1">
      <alignment horizontal="left" vertical="center" indent="1"/>
    </xf>
    <xf numFmtId="0" fontId="6" fillId="0" borderId="6" xfId="3" applyFont="1" applyFill="1" applyBorder="1" applyAlignment="1">
      <alignment horizontal="left" vertical="center" indent="1"/>
    </xf>
    <xf numFmtId="0" fontId="6" fillId="0" borderId="7" xfId="3" applyFont="1" applyFill="1" applyBorder="1" applyAlignment="1">
      <alignment horizontal="left" vertical="center" indent="1"/>
    </xf>
    <xf numFmtId="0" fontId="11" fillId="0" borderId="0" xfId="0" applyFont="1" applyFill="1" applyAlignment="1">
      <alignment horizontal="right" vertical="center" indent="1"/>
    </xf>
    <xf numFmtId="0" fontId="5" fillId="0" borderId="15" xfId="0" applyNumberFormat="1" applyFont="1" applyFill="1" applyBorder="1" applyAlignment="1">
      <alignment horizontal="left" vertical="center" indent="1"/>
    </xf>
    <xf numFmtId="0" fontId="5" fillId="0" borderId="16" xfId="0" applyNumberFormat="1" applyFont="1" applyFill="1" applyBorder="1" applyAlignment="1">
      <alignment horizontal="left" vertical="center" indent="1"/>
    </xf>
    <xf numFmtId="4" fontId="6" fillId="3" borderId="13" xfId="3" applyNumberFormat="1" applyFont="1" applyFill="1" applyBorder="1" applyAlignment="1">
      <alignment horizontal="right" vertical="center" indent="1"/>
    </xf>
    <xf numFmtId="3" fontId="25" fillId="3" borderId="32" xfId="3" applyNumberFormat="1" applyFont="1" applyFill="1" applyBorder="1" applyAlignment="1">
      <alignment horizontal="right" vertical="center" indent="1"/>
    </xf>
    <xf numFmtId="3" fontId="25" fillId="3" borderId="33" xfId="3" applyNumberFormat="1" applyFont="1" applyFill="1" applyBorder="1" applyAlignment="1">
      <alignment horizontal="right" vertical="center" indent="1"/>
    </xf>
    <xf numFmtId="3" fontId="24" fillId="3" borderId="54" xfId="3" applyNumberFormat="1" applyFont="1" applyFill="1" applyBorder="1" applyAlignment="1">
      <alignment horizontal="right" vertical="center" indent="1"/>
    </xf>
    <xf numFmtId="3" fontId="24" fillId="3" borderId="55" xfId="3" applyNumberFormat="1" applyFont="1" applyFill="1" applyBorder="1" applyAlignment="1">
      <alignment horizontal="right" vertical="center" indent="1"/>
    </xf>
    <xf numFmtId="3" fontId="25" fillId="3" borderId="25" xfId="3" applyNumberFormat="1" applyFont="1" applyFill="1" applyBorder="1" applyAlignment="1">
      <alignment horizontal="right" vertical="center" indent="1"/>
    </xf>
    <xf numFmtId="3" fontId="25" fillId="3" borderId="26" xfId="3" applyNumberFormat="1" applyFont="1" applyFill="1" applyBorder="1" applyAlignment="1">
      <alignment horizontal="right" vertical="center" indent="1"/>
    </xf>
    <xf numFmtId="3" fontId="25" fillId="3" borderId="27" xfId="3" applyNumberFormat="1" applyFont="1" applyFill="1" applyBorder="1" applyAlignment="1">
      <alignment horizontal="right" vertical="center" indent="1"/>
    </xf>
    <xf numFmtId="164" fontId="5" fillId="4" borderId="29" xfId="1" applyNumberFormat="1" applyFont="1" applyFill="1" applyBorder="1" applyAlignment="1">
      <alignment horizontal="left" vertical="center" indent="1"/>
    </xf>
    <xf numFmtId="164" fontId="5" fillId="4" borderId="13" xfId="1" applyNumberFormat="1" applyFont="1" applyFill="1" applyBorder="1" applyAlignment="1">
      <alignment horizontal="left" vertical="center" indent="1"/>
    </xf>
    <xf numFmtId="164" fontId="5" fillId="4" borderId="35" xfId="1" applyNumberFormat="1" applyFont="1" applyFill="1" applyBorder="1" applyAlignment="1">
      <alignment horizontal="left" vertical="center" indent="1"/>
    </xf>
    <xf numFmtId="164" fontId="5" fillId="4" borderId="16" xfId="1" applyNumberFormat="1" applyFont="1" applyFill="1" applyBorder="1" applyAlignment="1">
      <alignment horizontal="left" vertical="center" indent="1"/>
    </xf>
    <xf numFmtId="164" fontId="5" fillId="4" borderId="36" xfId="1" applyNumberFormat="1" applyFont="1" applyFill="1" applyBorder="1" applyAlignment="1">
      <alignment horizontal="left" vertical="center" indent="1"/>
    </xf>
    <xf numFmtId="164" fontId="5" fillId="4" borderId="14" xfId="1" applyNumberFormat="1" applyFont="1" applyFill="1" applyBorder="1" applyAlignment="1">
      <alignment horizontal="left" vertical="center" indent="1"/>
    </xf>
    <xf numFmtId="164" fontId="5" fillId="4" borderId="17" xfId="1" applyNumberFormat="1" applyFont="1" applyFill="1" applyBorder="1" applyAlignment="1">
      <alignment horizontal="left" vertical="center" indent="1"/>
    </xf>
    <xf numFmtId="170" fontId="6" fillId="0" borderId="0" xfId="1" applyNumberFormat="1" applyFont="1" applyFill="1" applyAlignment="1">
      <alignment horizontal="left" vertical="center" indent="1"/>
    </xf>
    <xf numFmtId="14" fontId="14" fillId="7" borderId="0" xfId="4" applyNumberFormat="1" applyFont="1" applyFill="1" applyAlignment="1">
      <alignment horizontal="left" indent="2"/>
    </xf>
    <xf numFmtId="4" fontId="6" fillId="4" borderId="21" xfId="3" applyNumberFormat="1" applyFont="1" applyFill="1" applyBorder="1" applyAlignment="1">
      <alignment horizontal="right" vertical="center" indent="1"/>
    </xf>
    <xf numFmtId="4" fontId="6" fillId="4" borderId="22" xfId="3" applyNumberFormat="1" applyFont="1" applyFill="1" applyBorder="1" applyAlignment="1">
      <alignment horizontal="right" vertical="center" indent="1"/>
    </xf>
    <xf numFmtId="4" fontId="6" fillId="3" borderId="64" xfId="3" applyNumberFormat="1" applyFont="1" applyFill="1" applyBorder="1" applyAlignment="1">
      <alignment horizontal="right" vertical="center" indent="1"/>
    </xf>
    <xf numFmtId="4" fontId="6" fillId="4" borderId="29" xfId="3" applyNumberFormat="1" applyFont="1" applyFill="1" applyBorder="1" applyAlignment="1">
      <alignment horizontal="right" vertical="center" indent="1"/>
    </xf>
    <xf numFmtId="0" fontId="6" fillId="3" borderId="62" xfId="3" applyFont="1" applyFill="1" applyBorder="1" applyAlignment="1">
      <alignment horizontal="left" vertical="center" indent="1"/>
    </xf>
    <xf numFmtId="0" fontId="6" fillId="3" borderId="63" xfId="3" applyFont="1" applyFill="1" applyBorder="1" applyAlignment="1">
      <alignment horizontal="left" vertical="center" indent="1"/>
    </xf>
    <xf numFmtId="0" fontId="5" fillId="3" borderId="65" xfId="3" applyFont="1" applyFill="1" applyBorder="1" applyAlignment="1">
      <alignment horizontal="center" vertical="center"/>
    </xf>
    <xf numFmtId="0" fontId="5" fillId="3" borderId="66" xfId="3" applyFont="1" applyFill="1" applyBorder="1" applyAlignment="1">
      <alignment horizontal="center" vertical="center"/>
    </xf>
    <xf numFmtId="4" fontId="2" fillId="4" borderId="30" xfId="3" applyNumberFormat="1" applyFont="1" applyFill="1" applyBorder="1" applyAlignment="1">
      <alignment horizontal="right" vertical="center" indent="1"/>
    </xf>
    <xf numFmtId="4" fontId="2" fillId="4" borderId="14" xfId="3" applyNumberFormat="1" applyFont="1" applyFill="1" applyBorder="1" applyAlignment="1">
      <alignment horizontal="right" vertical="center" indent="1"/>
    </xf>
    <xf numFmtId="4" fontId="2" fillId="4" borderId="17" xfId="3" applyNumberFormat="1" applyFont="1" applyFill="1" applyBorder="1" applyAlignment="1">
      <alignment horizontal="right" vertical="center" indent="1"/>
    </xf>
    <xf numFmtId="0" fontId="26" fillId="3" borderId="61" xfId="3" applyFont="1" applyFill="1" applyBorder="1" applyAlignment="1">
      <alignment horizontal="left" vertical="center" indent="1"/>
    </xf>
    <xf numFmtId="0" fontId="25" fillId="3" borderId="60" xfId="3" applyFont="1" applyFill="1" applyBorder="1" applyAlignment="1">
      <alignment horizontal="left" vertical="center" indent="1"/>
    </xf>
    <xf numFmtId="0" fontId="25" fillId="3" borderId="23" xfId="3" applyFont="1" applyFill="1" applyBorder="1" applyAlignment="1">
      <alignment horizontal="left" vertical="center" indent="1"/>
    </xf>
    <xf numFmtId="0" fontId="25" fillId="3" borderId="18" xfId="3" applyFont="1" applyFill="1" applyBorder="1" applyAlignment="1">
      <alignment horizontal="left" vertical="center" indent="1"/>
    </xf>
    <xf numFmtId="0" fontId="5" fillId="3" borderId="67" xfId="3" applyFont="1" applyFill="1" applyBorder="1" applyAlignment="1">
      <alignment horizontal="center" vertical="center"/>
    </xf>
    <xf numFmtId="0" fontId="27" fillId="3" borderId="68" xfId="3" applyFont="1" applyFill="1" applyBorder="1" applyAlignment="1">
      <alignment horizontal="left" vertical="center" wrapText="1" indent="1"/>
    </xf>
    <xf numFmtId="0" fontId="24" fillId="3" borderId="5" xfId="3" applyFont="1" applyFill="1" applyBorder="1" applyAlignment="1">
      <alignment horizontal="left" vertical="center" indent="1"/>
    </xf>
    <xf numFmtId="0" fontId="25" fillId="3" borderId="4" xfId="3" applyFont="1" applyFill="1" applyBorder="1" applyAlignment="1">
      <alignment horizontal="left" vertical="center" wrapText="1" indent="1"/>
    </xf>
    <xf numFmtId="3" fontId="25" fillId="3" borderId="69" xfId="3" applyNumberFormat="1" applyFont="1" applyFill="1" applyBorder="1" applyAlignment="1">
      <alignment horizontal="right" vertical="center" indent="1"/>
    </xf>
    <xf numFmtId="3" fontId="24" fillId="3" borderId="70" xfId="3" applyNumberFormat="1" applyFont="1" applyFill="1" applyBorder="1" applyAlignment="1">
      <alignment horizontal="right" vertical="center" indent="1"/>
    </xf>
    <xf numFmtId="0" fontId="6" fillId="0" borderId="71" xfId="0" applyFont="1" applyFill="1" applyBorder="1" applyAlignment="1">
      <alignment horizontal="left" vertical="center" indent="1"/>
    </xf>
    <xf numFmtId="0" fontId="24" fillId="3" borderId="60" xfId="3" applyFont="1" applyFill="1" applyBorder="1" applyAlignment="1">
      <alignment horizontal="left" vertical="center" indent="1"/>
    </xf>
    <xf numFmtId="0" fontId="24" fillId="3" borderId="23" xfId="3" applyFont="1" applyFill="1" applyBorder="1" applyAlignment="1">
      <alignment horizontal="left" vertical="center" indent="1"/>
    </xf>
    <xf numFmtId="0" fontId="24" fillId="3" borderId="18" xfId="3" applyFont="1" applyFill="1" applyBorder="1" applyAlignment="1">
      <alignment horizontal="left" vertical="center" indent="1"/>
    </xf>
    <xf numFmtId="0" fontId="27" fillId="3" borderId="5" xfId="3" applyFont="1" applyFill="1" applyBorder="1" applyAlignment="1">
      <alignment horizontal="left" vertical="center" indent="1"/>
    </xf>
    <xf numFmtId="0" fontId="25" fillId="3" borderId="6" xfId="3" applyFont="1" applyFill="1" applyBorder="1" applyAlignment="1">
      <alignment horizontal="left" vertical="center" indent="1"/>
    </xf>
    <xf numFmtId="0" fontId="25" fillId="3" borderId="7" xfId="3" applyFont="1" applyFill="1" applyBorder="1" applyAlignment="1">
      <alignment horizontal="left" vertical="center" indent="1"/>
    </xf>
    <xf numFmtId="0" fontId="24" fillId="3" borderId="72" xfId="3" applyFont="1" applyFill="1" applyBorder="1" applyAlignment="1">
      <alignment horizontal="center" vertical="center"/>
    </xf>
    <xf numFmtId="0" fontId="24" fillId="3" borderId="53" xfId="3" applyFont="1" applyFill="1" applyBorder="1" applyAlignment="1">
      <alignment horizontal="center" vertical="center"/>
    </xf>
    <xf numFmtId="0" fontId="24" fillId="3" borderId="43" xfId="3" applyFont="1" applyFill="1" applyBorder="1" applyAlignment="1">
      <alignment horizontal="center" vertical="center"/>
    </xf>
    <xf numFmtId="166" fontId="2" fillId="3" borderId="73" xfId="0" applyNumberFormat="1" applyFont="1" applyFill="1" applyBorder="1" applyAlignment="1">
      <alignment horizontal="right" vertical="center" indent="1"/>
    </xf>
    <xf numFmtId="166" fontId="2" fillId="3" borderId="51" xfId="0" applyNumberFormat="1" applyFont="1" applyFill="1" applyBorder="1" applyAlignment="1">
      <alignment horizontal="right" vertical="center" indent="1"/>
    </xf>
    <xf numFmtId="166" fontId="2" fillId="3" borderId="52" xfId="3" applyNumberFormat="1" applyFont="1" applyFill="1" applyBorder="1" applyAlignment="1">
      <alignment horizontal="right" vertical="center" indent="1"/>
    </xf>
    <xf numFmtId="167" fontId="2" fillId="3" borderId="74" xfId="3" applyNumberFormat="1" applyFont="1" applyFill="1" applyBorder="1" applyAlignment="1">
      <alignment horizontal="right" vertical="center" indent="1"/>
    </xf>
    <xf numFmtId="167" fontId="2" fillId="3" borderId="24" xfId="3" applyNumberFormat="1" applyFont="1" applyFill="1" applyBorder="1" applyAlignment="1">
      <alignment horizontal="right" vertical="center" indent="1"/>
    </xf>
    <xf numFmtId="167" fontId="2" fillId="3" borderId="19" xfId="3" applyNumberFormat="1" applyFont="1" applyFill="1" applyBorder="1" applyAlignment="1">
      <alignment horizontal="right" vertical="center" indent="1"/>
    </xf>
    <xf numFmtId="0" fontId="5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 indent="1"/>
    </xf>
    <xf numFmtId="0" fontId="31" fillId="0" borderId="0" xfId="0" applyFont="1" applyFill="1" applyAlignment="1">
      <alignment horizontal="left" vertical="center" indent="1"/>
    </xf>
    <xf numFmtId="0" fontId="32" fillId="8" borderId="59" xfId="0" applyFont="1" applyFill="1" applyBorder="1" applyAlignment="1">
      <alignment horizontal="left" vertical="center" indent="1"/>
    </xf>
    <xf numFmtId="0" fontId="32" fillId="8" borderId="11" xfId="0" applyFont="1" applyFill="1" applyBorder="1" applyAlignment="1">
      <alignment horizontal="left" vertical="center" indent="1"/>
    </xf>
    <xf numFmtId="0" fontId="5" fillId="3" borderId="78" xfId="0" applyFont="1" applyFill="1" applyBorder="1" applyAlignment="1">
      <alignment horizontal="left" vertical="center" indent="1"/>
    </xf>
    <xf numFmtId="166" fontId="6" fillId="4" borderId="79" xfId="0" applyNumberFormat="1" applyFont="1" applyFill="1" applyBorder="1" applyAlignment="1">
      <alignment horizontal="left" vertical="center" indent="1"/>
    </xf>
    <xf numFmtId="166" fontId="6" fillId="4" borderId="80" xfId="0" applyNumberFormat="1" applyFont="1" applyFill="1" applyBorder="1" applyAlignment="1">
      <alignment horizontal="left" vertical="center" indent="1"/>
    </xf>
    <xf numFmtId="166" fontId="5" fillId="4" borderId="81" xfId="0" applyNumberFormat="1" applyFont="1" applyFill="1" applyBorder="1" applyAlignment="1">
      <alignment horizontal="left" vertical="center" indent="1"/>
    </xf>
    <xf numFmtId="0" fontId="33" fillId="3" borderId="0" xfId="0" applyFont="1" applyFill="1" applyAlignment="1">
      <alignment horizontal="left" vertical="center" indent="1"/>
    </xf>
    <xf numFmtId="0" fontId="22" fillId="7" borderId="0" xfId="4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indent="1"/>
    </xf>
    <xf numFmtId="0" fontId="6" fillId="3" borderId="33" xfId="0" applyFont="1" applyFill="1" applyBorder="1" applyAlignment="1">
      <alignment horizontal="left" vertical="center" indent="1"/>
    </xf>
    <xf numFmtId="0" fontId="34" fillId="7" borderId="0" xfId="4" applyFont="1" applyFill="1" applyAlignment="1">
      <alignment horizontal="center" vertical="center"/>
    </xf>
    <xf numFmtId="167" fontId="1" fillId="3" borderId="74" xfId="3" applyNumberFormat="1" applyFont="1" applyFill="1" applyBorder="1" applyAlignment="1">
      <alignment horizontal="right" vertical="center" indent="1"/>
    </xf>
    <xf numFmtId="167" fontId="1" fillId="3" borderId="24" xfId="3" applyNumberFormat="1" applyFont="1" applyFill="1" applyBorder="1" applyAlignment="1">
      <alignment horizontal="right" vertical="center" indent="1"/>
    </xf>
    <xf numFmtId="167" fontId="1" fillId="3" borderId="19" xfId="3" applyNumberFormat="1" applyFont="1" applyFill="1" applyBorder="1" applyAlignment="1">
      <alignment horizontal="right" vertical="center" indent="1"/>
    </xf>
    <xf numFmtId="166" fontId="1" fillId="3" borderId="73" xfId="0" applyNumberFormat="1" applyFont="1" applyFill="1" applyBorder="1" applyAlignment="1">
      <alignment horizontal="right" vertical="center" indent="1"/>
    </xf>
    <xf numFmtId="166" fontId="1" fillId="3" borderId="51" xfId="0" applyNumberFormat="1" applyFont="1" applyFill="1" applyBorder="1" applyAlignment="1">
      <alignment horizontal="right" vertical="center" indent="1"/>
    </xf>
    <xf numFmtId="166" fontId="1" fillId="3" borderId="52" xfId="3" applyNumberFormat="1" applyFont="1" applyFill="1" applyBorder="1" applyAlignment="1">
      <alignment horizontal="right" vertical="center" indent="1"/>
    </xf>
    <xf numFmtId="171" fontId="6" fillId="0" borderId="30" xfId="0" applyNumberFormat="1" applyFont="1" applyFill="1" applyBorder="1" applyAlignment="1">
      <alignment horizontal="left" vertical="center" indent="1"/>
    </xf>
    <xf numFmtId="171" fontId="6" fillId="0" borderId="14" xfId="0" applyNumberFormat="1" applyFont="1" applyFill="1" applyBorder="1" applyAlignment="1">
      <alignment horizontal="left" vertical="center" indent="1"/>
    </xf>
    <xf numFmtId="171" fontId="13" fillId="0" borderId="17" xfId="0" applyNumberFormat="1" applyFont="1" applyFill="1" applyBorder="1" applyAlignment="1">
      <alignment horizontal="left" vertical="center" indent="1"/>
    </xf>
    <xf numFmtId="171" fontId="6" fillId="0" borderId="85" xfId="0" applyNumberFormat="1" applyFont="1" applyFill="1" applyBorder="1" applyAlignment="1">
      <alignment horizontal="left" vertical="center" indent="1"/>
    </xf>
    <xf numFmtId="171" fontId="6" fillId="0" borderId="26" xfId="0" applyNumberFormat="1" applyFont="1" applyFill="1" applyBorder="1" applyAlignment="1">
      <alignment horizontal="left" vertical="center" indent="1"/>
    </xf>
    <xf numFmtId="171" fontId="13" fillId="0" borderId="27" xfId="0" applyNumberFormat="1" applyFont="1" applyFill="1" applyBorder="1" applyAlignment="1">
      <alignment horizontal="left" vertical="center" indent="1"/>
    </xf>
    <xf numFmtId="168" fontId="6" fillId="0" borderId="29" xfId="0" applyNumberFormat="1" applyFont="1" applyFill="1" applyBorder="1" applyAlignment="1">
      <alignment horizontal="left" vertical="center" indent="1"/>
    </xf>
    <xf numFmtId="168" fontId="6" fillId="0" borderId="13" xfId="0" applyNumberFormat="1" applyFont="1" applyFill="1" applyBorder="1" applyAlignment="1">
      <alignment horizontal="left" vertical="center" indent="1"/>
    </xf>
    <xf numFmtId="168" fontId="13" fillId="0" borderId="16" xfId="0" applyNumberFormat="1" applyFont="1" applyFill="1" applyBorder="1" applyAlignment="1">
      <alignment horizontal="left" vertical="center" indent="1"/>
    </xf>
    <xf numFmtId="0" fontId="5" fillId="0" borderId="17" xfId="0" applyFont="1" applyFill="1" applyBorder="1" applyAlignment="1">
      <alignment horizontal="left" vertical="center" indent="2"/>
    </xf>
    <xf numFmtId="0" fontId="7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 indent="1"/>
    </xf>
    <xf numFmtId="0" fontId="27" fillId="3" borderId="2" xfId="0" applyFont="1" applyFill="1" applyBorder="1" applyAlignment="1">
      <alignment horizontal="left" vertical="center" wrapText="1" indent="1"/>
    </xf>
    <xf numFmtId="0" fontId="28" fillId="3" borderId="75" xfId="0" applyFont="1" applyFill="1" applyBorder="1" applyAlignment="1">
      <alignment horizontal="left" vertical="center" wrapText="1" indent="1"/>
    </xf>
    <xf numFmtId="0" fontId="28" fillId="3" borderId="76" xfId="0" applyFont="1" applyFill="1" applyBorder="1" applyAlignment="1">
      <alignment horizontal="left" vertical="center" wrapText="1" indent="1"/>
    </xf>
    <xf numFmtId="0" fontId="28" fillId="3" borderId="77" xfId="0" applyFont="1" applyFill="1" applyBorder="1" applyAlignment="1">
      <alignment horizontal="left" vertical="center" wrapText="1" indent="1"/>
    </xf>
    <xf numFmtId="0" fontId="6" fillId="3" borderId="31" xfId="0" applyFont="1" applyFill="1" applyBorder="1" applyAlignment="1">
      <alignment horizontal="left" vertical="center" wrapText="1" indent="1"/>
    </xf>
    <xf numFmtId="0" fontId="6" fillId="3" borderId="32" xfId="0" applyFont="1" applyFill="1" applyBorder="1" applyAlignment="1">
      <alignment horizontal="left" vertical="center" wrapText="1" indent="1"/>
    </xf>
    <xf numFmtId="0" fontId="6" fillId="3" borderId="33" xfId="0" applyFont="1" applyFill="1" applyBorder="1" applyAlignment="1">
      <alignment horizontal="left" vertical="center" wrapText="1" indent="1"/>
    </xf>
    <xf numFmtId="0" fontId="6" fillId="0" borderId="31" xfId="0" applyFont="1" applyFill="1" applyBorder="1" applyAlignment="1">
      <alignment horizontal="left" vertical="center" indent="1"/>
    </xf>
    <xf numFmtId="0" fontId="6" fillId="0" borderId="32" xfId="0" applyFont="1" applyFill="1" applyBorder="1" applyAlignment="1">
      <alignment horizontal="left" vertical="center" indent="1"/>
    </xf>
    <xf numFmtId="0" fontId="6" fillId="0" borderId="33" xfId="0" applyFont="1" applyFill="1" applyBorder="1" applyAlignment="1">
      <alignment horizontal="left" vertical="center" indent="1"/>
    </xf>
    <xf numFmtId="0" fontId="5" fillId="3" borderId="56" xfId="0" applyNumberFormat="1" applyFont="1" applyFill="1" applyBorder="1" applyAlignment="1">
      <alignment horizontal="left" vertical="center" indent="1"/>
    </xf>
    <xf numFmtId="0" fontId="5" fillId="3" borderId="57" xfId="0" applyNumberFormat="1" applyFont="1" applyFill="1" applyBorder="1" applyAlignment="1">
      <alignment horizontal="left" vertical="center" indent="1"/>
    </xf>
    <xf numFmtId="0" fontId="5" fillId="3" borderId="58" xfId="0" applyNumberFormat="1" applyFont="1" applyFill="1" applyBorder="1" applyAlignment="1">
      <alignment horizontal="left" vertical="center" indent="1"/>
    </xf>
    <xf numFmtId="0" fontId="6" fillId="3" borderId="2" xfId="3" applyFont="1" applyFill="1" applyBorder="1" applyAlignment="1">
      <alignment horizontal="center" vertical="center" wrapText="1"/>
    </xf>
    <xf numFmtId="0" fontId="0" fillId="0" borderId="76" xfId="0" applyBorder="1" applyAlignment="1">
      <alignment vertical="center" wrapText="1"/>
    </xf>
    <xf numFmtId="0" fontId="6" fillId="3" borderId="8" xfId="3" applyFont="1" applyFill="1" applyBorder="1" applyAlignment="1">
      <alignment horizontal="center" vertical="center" wrapText="1"/>
    </xf>
    <xf numFmtId="0" fontId="0" fillId="0" borderId="82" xfId="0" applyBorder="1" applyAlignment="1">
      <alignment vertical="center" wrapText="1"/>
    </xf>
    <xf numFmtId="0" fontId="6" fillId="3" borderId="83" xfId="3" applyFont="1" applyFill="1" applyBorder="1" applyAlignment="1">
      <alignment horizontal="center" vertical="center" wrapText="1"/>
    </xf>
    <xf numFmtId="0" fontId="0" fillId="0" borderId="84" xfId="0" applyBorder="1" applyAlignment="1">
      <alignment vertical="center" wrapText="1"/>
    </xf>
  </cellXfs>
  <cellStyles count="7">
    <cellStyle name="Navadno" xfId="0" builtinId="0"/>
    <cellStyle name="Navadno 2" xfId="4" xr:uid="{00000000-0005-0000-0000-000001000000}"/>
    <cellStyle name="Normál 10" xfId="5" xr:uid="{00000000-0005-0000-0000-000002000000}"/>
    <cellStyle name="Normal 2" xfId="3" xr:uid="{00000000-0005-0000-0000-000003000000}"/>
    <cellStyle name="Normál_uj_projektek_modellbe" xfId="6" xr:uid="{00000000-0005-0000-0000-000004000000}"/>
    <cellStyle name="Odstotek" xfId="2" builtinId="5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1819275</xdr:colOff>
      <xdr:row>4</xdr:row>
      <xdr:rowOff>67982</xdr:rowOff>
    </xdr:from>
    <xdr:to>
      <xdr:col>1</xdr:col>
      <xdr:colOff>3985260</xdr:colOff>
      <xdr:row>7</xdr:row>
      <xdr:rowOff>99415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3500" y="863600"/>
          <a:ext cx="2165985" cy="602933"/>
        </a:xfrm>
        <a:prstGeom prst="rect">
          <a:avLst/>
        </a:prstGeom>
      </xdr:spPr>
    </xdr:pic>
    <xdr:clientData/>
  </xdr:twoCellAnchor>
  <xdr:twoCellAnchor>
    <xdr:from>
      <xdr:col>1</xdr:col>
      <xdr:colOff>4592386</xdr:colOff>
      <xdr:row>29</xdr:row>
      <xdr:rowOff>140697</xdr:rowOff>
    </xdr:from>
    <xdr:to>
      <xdr:col>3</xdr:col>
      <xdr:colOff>140040</xdr:colOff>
      <xdr:row>34</xdr:row>
      <xdr:rowOff>7347</xdr:rowOff>
    </xdr:to>
    <xdr:sp macro="" textlink="">
      <xdr:nvSpPr>
        <xdr:cNvPr id="3" name="Polje z besedilo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298357" y="9329521"/>
          <a:ext cx="2461683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spcAft>
              <a:spcPts val="0"/>
            </a:spcAft>
          </a:pPr>
          <a:r>
            <a:rPr lang="sl-SI" sz="1000">
              <a:effectLst/>
              <a:latin typeface="Segoe UI Light" panose="020B0502040204020203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Maribor, February 2022</a:t>
          </a:r>
        </a:p>
        <a:p>
          <a:pPr algn="r">
            <a:spcAft>
              <a:spcPts val="0"/>
            </a:spcAft>
          </a:pPr>
          <a:r>
            <a:rPr lang="sl-SI" sz="1000">
              <a:effectLst/>
              <a:latin typeface="Segoe UI Light" panose="020B0502040204020203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www.agen-rs.si</a:t>
          </a:r>
        </a:p>
        <a:p>
          <a:pPr algn="just">
            <a:lnSpc>
              <a:spcPct val="110000"/>
            </a:lnSpc>
            <a:spcAft>
              <a:spcPts val="600"/>
            </a:spcAft>
          </a:pPr>
          <a:r>
            <a:rPr lang="sl-SI" sz="1100">
              <a:effectLst/>
              <a:latin typeface="Segoe UI Light" panose="020B0502040204020203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513229</xdr:colOff>
      <xdr:row>1</xdr:row>
      <xdr:rowOff>269101</xdr:rowOff>
    </xdr:from>
    <xdr:to>
      <xdr:col>15</xdr:col>
      <xdr:colOff>580321</xdr:colOff>
      <xdr:row>30</xdr:row>
      <xdr:rowOff>205767</xdr:rowOff>
    </xdr:to>
    <xdr:grpSp>
      <xdr:nvGrpSpPr>
        <xdr:cNvPr id="24" name="Skupina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>
          <a:grpSpLocks noChangeAspect="1"/>
        </xdr:cNvGrpSpPr>
      </xdr:nvGrpSpPr>
      <xdr:grpSpPr>
        <a:xfrm>
          <a:off x="7858582" y="453723"/>
          <a:ext cx="11210308" cy="5590815"/>
          <a:chOff x="6008887" y="655760"/>
          <a:chExt cx="10384374" cy="5754502"/>
        </a:xfrm>
      </xdr:grpSpPr>
      <xdr:grpSp>
        <xdr:nvGrpSpPr>
          <xdr:cNvPr id="21" name="Skupina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GrpSpPr/>
        </xdr:nvGrpSpPr>
        <xdr:grpSpPr>
          <a:xfrm>
            <a:off x="6008887" y="655760"/>
            <a:ext cx="10384374" cy="5754502"/>
            <a:chOff x="6018105" y="657225"/>
            <a:chExt cx="10364896" cy="5741314"/>
          </a:xfrm>
        </xdr:grpSpPr>
        <xdr:grpSp>
          <xdr:nvGrpSpPr>
            <xdr:cNvPr id="20" name="Skupina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GrpSpPr/>
          </xdr:nvGrpSpPr>
          <xdr:grpSpPr>
            <a:xfrm>
              <a:off x="7881695" y="657225"/>
              <a:ext cx="8501306" cy="5741314"/>
              <a:chOff x="7881695" y="657225"/>
              <a:chExt cx="8501306" cy="5741314"/>
            </a:xfrm>
          </xdr:grpSpPr>
          <xdr:pic>
            <xdr:nvPicPr>
              <xdr:cNvPr id="5" name="Slika 4">
                <a:extLst>
                  <a:ext uri="{FF2B5EF4-FFF2-40B4-BE49-F238E27FC236}">
                    <a16:creationId xmlns:a16="http://schemas.microsoft.com/office/drawing/2014/main" id="{00000000-0008-0000-0100-000005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 cstate="print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7881695" y="657225"/>
                <a:ext cx="8501306" cy="5741314"/>
              </a:xfrm>
              <a:prstGeom prst="rect">
                <a:avLst/>
              </a:prstGeom>
            </xdr:spPr>
          </xdr:pic>
          <xdr:sp macro="" textlink="">
            <xdr:nvSpPr>
              <xdr:cNvPr id="60" name="Elipsa 59">
                <a:extLst>
                  <a:ext uri="{FF2B5EF4-FFF2-40B4-BE49-F238E27FC236}">
                    <a16:creationId xmlns:a16="http://schemas.microsoft.com/office/drawing/2014/main" id="{00000000-0008-0000-0100-00003C000000}"/>
                  </a:ext>
                </a:extLst>
              </xdr:cNvPr>
              <xdr:cNvSpPr/>
            </xdr:nvSpPr>
            <xdr:spPr>
              <a:xfrm>
                <a:off x="13379011" y="1756870"/>
                <a:ext cx="143970" cy="147825"/>
              </a:xfrm>
              <a:prstGeom prst="ellipse">
                <a:avLst/>
              </a:prstGeom>
              <a:solidFill>
                <a:schemeClr val="accent4"/>
              </a:solidFill>
              <a:ln w="12700"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1">
                <a:schemeClr val="accent2"/>
              </a:lnRef>
              <a:fillRef idx="3">
                <a:schemeClr val="accent2"/>
              </a:fillRef>
              <a:effectRef idx="2">
                <a:schemeClr val="accent2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sl-SI" sz="1100"/>
              </a:p>
            </xdr:txBody>
          </xdr:sp>
          <xdr:sp macro="" textlink="">
            <xdr:nvSpPr>
              <xdr:cNvPr id="61" name="Elipsa 60">
                <a:extLst>
                  <a:ext uri="{FF2B5EF4-FFF2-40B4-BE49-F238E27FC236}">
                    <a16:creationId xmlns:a16="http://schemas.microsoft.com/office/drawing/2014/main" id="{00000000-0008-0000-0100-00003D000000}"/>
                  </a:ext>
                </a:extLst>
              </xdr:cNvPr>
              <xdr:cNvSpPr/>
            </xdr:nvSpPr>
            <xdr:spPr>
              <a:xfrm>
                <a:off x="13520188" y="3312817"/>
                <a:ext cx="143970" cy="149139"/>
              </a:xfrm>
              <a:prstGeom prst="ellipse">
                <a:avLst/>
              </a:prstGeom>
              <a:solidFill>
                <a:schemeClr val="accent4"/>
              </a:solidFill>
              <a:ln w="12700"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1">
                <a:schemeClr val="accent2"/>
              </a:lnRef>
              <a:fillRef idx="3">
                <a:schemeClr val="accent2"/>
              </a:fillRef>
              <a:effectRef idx="2">
                <a:schemeClr val="accent2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sl-SI" sz="1100"/>
              </a:p>
            </xdr:txBody>
          </xdr:sp>
          <xdr:sp macro="" textlink="">
            <xdr:nvSpPr>
              <xdr:cNvPr id="62" name="Elipsa 61">
                <a:extLst>
                  <a:ext uri="{FF2B5EF4-FFF2-40B4-BE49-F238E27FC236}">
                    <a16:creationId xmlns:a16="http://schemas.microsoft.com/office/drawing/2014/main" id="{00000000-0008-0000-0100-00003E000000}"/>
                  </a:ext>
                </a:extLst>
              </xdr:cNvPr>
              <xdr:cNvSpPr/>
            </xdr:nvSpPr>
            <xdr:spPr>
              <a:xfrm>
                <a:off x="8893065" y="4204467"/>
                <a:ext cx="143970" cy="146839"/>
              </a:xfrm>
              <a:prstGeom prst="ellipse">
                <a:avLst/>
              </a:prstGeom>
              <a:solidFill>
                <a:schemeClr val="accent4"/>
              </a:solidFill>
              <a:ln w="12700"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1">
                <a:schemeClr val="accent2"/>
              </a:lnRef>
              <a:fillRef idx="3">
                <a:schemeClr val="accent2"/>
              </a:fillRef>
              <a:effectRef idx="2">
                <a:schemeClr val="accent2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sl-SI" sz="1100"/>
              </a:p>
            </xdr:txBody>
          </xdr:sp>
          <xdr:sp macro="" textlink="">
            <xdr:nvSpPr>
              <xdr:cNvPr id="63" name="Elipsa 62">
                <a:extLst>
                  <a:ext uri="{FF2B5EF4-FFF2-40B4-BE49-F238E27FC236}">
                    <a16:creationId xmlns:a16="http://schemas.microsoft.com/office/drawing/2014/main" id="{00000000-0008-0000-0100-00003F000000}"/>
                  </a:ext>
                </a:extLst>
              </xdr:cNvPr>
              <xdr:cNvSpPr/>
            </xdr:nvSpPr>
            <xdr:spPr>
              <a:xfrm>
                <a:off x="13504147" y="3180960"/>
                <a:ext cx="93651" cy="97014"/>
              </a:xfrm>
              <a:prstGeom prst="ellipse">
                <a:avLst/>
              </a:prstGeom>
              <a:solidFill>
                <a:schemeClr val="accent4"/>
              </a:solidFill>
              <a:ln w="12700"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1">
                <a:schemeClr val="accent2"/>
              </a:lnRef>
              <a:fillRef idx="3">
                <a:schemeClr val="accent2"/>
              </a:fillRef>
              <a:effectRef idx="2">
                <a:schemeClr val="accent2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sl-SI" sz="1100"/>
              </a:p>
            </xdr:txBody>
          </xdr:sp>
          <xdr:sp macro="" textlink="">
            <xdr:nvSpPr>
              <xdr:cNvPr id="64" name="Elipsa 63">
                <a:extLst>
                  <a:ext uri="{FF2B5EF4-FFF2-40B4-BE49-F238E27FC236}">
                    <a16:creationId xmlns:a16="http://schemas.microsoft.com/office/drawing/2014/main" id="{00000000-0008-0000-0100-000040000000}"/>
                  </a:ext>
                </a:extLst>
              </xdr:cNvPr>
              <xdr:cNvSpPr/>
            </xdr:nvSpPr>
            <xdr:spPr>
              <a:xfrm>
                <a:off x="10879016" y="3404088"/>
                <a:ext cx="93651" cy="97014"/>
              </a:xfrm>
              <a:prstGeom prst="ellipse">
                <a:avLst/>
              </a:prstGeom>
              <a:solidFill>
                <a:schemeClr val="accent4"/>
              </a:solidFill>
              <a:ln w="12700"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1">
                <a:schemeClr val="accent2"/>
              </a:lnRef>
              <a:fillRef idx="3">
                <a:schemeClr val="accent2"/>
              </a:fillRef>
              <a:effectRef idx="2">
                <a:schemeClr val="accent2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sl-SI" sz="1100"/>
              </a:p>
            </xdr:txBody>
          </xdr:sp>
          <xdr:sp macro="" textlink="">
            <xdr:nvSpPr>
              <xdr:cNvPr id="65" name="Elipsa 64">
                <a:extLst>
                  <a:ext uri="{FF2B5EF4-FFF2-40B4-BE49-F238E27FC236}">
                    <a16:creationId xmlns:a16="http://schemas.microsoft.com/office/drawing/2014/main" id="{00000000-0008-0000-0100-000041000000}"/>
                  </a:ext>
                </a:extLst>
              </xdr:cNvPr>
              <xdr:cNvSpPr/>
            </xdr:nvSpPr>
            <xdr:spPr>
              <a:xfrm>
                <a:off x="11659333" y="3981449"/>
                <a:ext cx="273777" cy="285751"/>
              </a:xfrm>
              <a:prstGeom prst="ellipse">
                <a:avLst/>
              </a:prstGeom>
              <a:solidFill>
                <a:schemeClr val="accent4"/>
              </a:solidFill>
              <a:ln w="12700"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1">
                <a:schemeClr val="accent2"/>
              </a:lnRef>
              <a:fillRef idx="3">
                <a:schemeClr val="accent2"/>
              </a:fillRef>
              <a:effectRef idx="2">
                <a:schemeClr val="accent2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sl-SI" sz="1100"/>
              </a:p>
            </xdr:txBody>
          </xdr:sp>
        </xdr:grpSp>
        <xdr:grpSp>
          <xdr:nvGrpSpPr>
            <xdr:cNvPr id="40" name="Skupina 39">
              <a:extLst>
                <a:ext uri="{FF2B5EF4-FFF2-40B4-BE49-F238E27FC236}">
                  <a16:creationId xmlns:a16="http://schemas.microsoft.com/office/drawing/2014/main" id="{00000000-0008-0000-0100-000028000000}"/>
                </a:ext>
              </a:extLst>
            </xdr:cNvPr>
            <xdr:cNvGrpSpPr/>
          </xdr:nvGrpSpPr>
          <xdr:grpSpPr>
            <a:xfrm>
              <a:off x="9231565" y="3396934"/>
              <a:ext cx="1289638" cy="342786"/>
              <a:chOff x="9098215" y="3474495"/>
              <a:chExt cx="1289638" cy="342786"/>
            </a:xfrm>
          </xdr:grpSpPr>
          <xdr:sp macro="" textlink="">
            <xdr:nvSpPr>
              <xdr:cNvPr id="9" name="PoljeZBesedilom 8">
                <a:extLst>
                  <a:ext uri="{FF2B5EF4-FFF2-40B4-BE49-F238E27FC236}">
                    <a16:creationId xmlns:a16="http://schemas.microsoft.com/office/drawing/2014/main" id="{00000000-0008-0000-0100-000009000000}"/>
                  </a:ext>
                </a:extLst>
              </xdr:cNvPr>
              <xdr:cNvSpPr txBox="1"/>
            </xdr:nvSpPr>
            <xdr:spPr>
              <a:xfrm>
                <a:off x="9098215" y="3474495"/>
                <a:ext cx="1183341" cy="342786"/>
              </a:xfrm>
              <a:prstGeom prst="rect">
                <a:avLst/>
              </a:prstGeom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>
                <a:spAutoFit/>
              </a:bodyPr>
              <a:lstStyle/>
              <a:p>
                <a:pPr algn="l"/>
                <a:r>
                  <a:rPr lang="sl-SI" sz="1600" b="1"/>
                  <a:t>CAA</a:t>
                </a:r>
              </a:p>
            </xdr:txBody>
          </xdr:sp>
          <xdr:sp macro="" textlink="$H$10">
            <xdr:nvSpPr>
              <xdr:cNvPr id="41" name="PoljeZBesedilom 40">
                <a:extLst>
                  <a:ext uri="{FF2B5EF4-FFF2-40B4-BE49-F238E27FC236}">
                    <a16:creationId xmlns:a16="http://schemas.microsoft.com/office/drawing/2014/main" id="{00000000-0008-0000-0100-000029000000}"/>
                  </a:ext>
                </a:extLst>
              </xdr:cNvPr>
              <xdr:cNvSpPr txBox="1"/>
            </xdr:nvSpPr>
            <xdr:spPr>
              <a:xfrm>
                <a:off x="9547410" y="3488228"/>
                <a:ext cx="840443" cy="31149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ctr">
                <a:spAutoFit/>
              </a:bodyPr>
              <a:lstStyle/>
              <a:p>
                <a:pPr algn="l"/>
                <a:fld id="{DD5D3783-8162-4BBF-A710-BE5D10D5CD35}" type="TxLink">
                  <a:rPr lang="en-US" sz="1400" b="0" i="0" u="none" strike="noStrike">
                    <a:solidFill>
                      <a:schemeClr val="tx1"/>
                    </a:solidFill>
                    <a:latin typeface="+mn-lt"/>
                    <a:cs typeface="Calibri"/>
                  </a:rPr>
                  <a:pPr algn="l"/>
                  <a:t>46,94%</a:t>
                </a:fld>
                <a:endParaRPr lang="sl-SI" sz="2800" b="0">
                  <a:solidFill>
                    <a:schemeClr val="tx1"/>
                  </a:solidFill>
                  <a:latin typeface="+mn-lt"/>
                </a:endParaRPr>
              </a:p>
            </xdr:txBody>
          </xdr:sp>
        </xdr:grpSp>
        <xdr:grpSp>
          <xdr:nvGrpSpPr>
            <xdr:cNvPr id="12" name="Skupina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GrpSpPr/>
          </xdr:nvGrpSpPr>
          <xdr:grpSpPr>
            <a:xfrm>
              <a:off x="10195915" y="790371"/>
              <a:ext cx="3083625" cy="911108"/>
              <a:chOff x="10156829" y="805223"/>
              <a:chExt cx="3098832" cy="921779"/>
            </a:xfrm>
          </xdr:grpSpPr>
          <xdr:grpSp>
            <xdr:nvGrpSpPr>
              <xdr:cNvPr id="25" name="Skupina 24">
                <a:extLst>
                  <a:ext uri="{FF2B5EF4-FFF2-40B4-BE49-F238E27FC236}">
                    <a16:creationId xmlns:a16="http://schemas.microsoft.com/office/drawing/2014/main" id="{00000000-0008-0000-0100-000019000000}"/>
                  </a:ext>
                </a:extLst>
              </xdr:cNvPr>
              <xdr:cNvGrpSpPr>
                <a:grpSpLocks noChangeAspect="1"/>
              </xdr:cNvGrpSpPr>
            </xdr:nvGrpSpPr>
            <xdr:grpSpPr>
              <a:xfrm>
                <a:off x="10156829" y="1215755"/>
                <a:ext cx="2305621" cy="511247"/>
                <a:chOff x="7894228" y="1238250"/>
                <a:chExt cx="2199082" cy="505205"/>
              </a:xfrm>
            </xdr:grpSpPr>
            <xdr:sp macro="" textlink="">
              <xdr:nvSpPr>
                <xdr:cNvPr id="26" name="Pravokotnik 25">
                  <a:extLst>
                    <a:ext uri="{FF2B5EF4-FFF2-40B4-BE49-F238E27FC236}">
                      <a16:creationId xmlns:a16="http://schemas.microsoft.com/office/drawing/2014/main" id="{00000000-0008-0000-0100-00001A000000}"/>
                    </a:ext>
                  </a:extLst>
                </xdr:cNvPr>
                <xdr:cNvSpPr/>
              </xdr:nvSpPr>
              <xdr:spPr>
                <a:xfrm>
                  <a:off x="7894228" y="1238250"/>
                  <a:ext cx="2199079" cy="501824"/>
                </a:xfrm>
                <a:prstGeom prst="rect">
                  <a:avLst/>
                </a:prstGeom>
                <a:ln w="12700">
                  <a:solidFill>
                    <a:schemeClr val="tx1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1">
                  <a:schemeClr val="accent4"/>
                </a:lnRef>
                <a:fillRef idx="2">
                  <a:schemeClr val="accent4"/>
                </a:fillRef>
                <a:effectRef idx="1">
                  <a:schemeClr val="accent4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sl-SI" sz="1100" b="0"/>
                </a:p>
              </xdr:txBody>
            </xdr:sp>
            <xdr:sp macro="" textlink="$C$8">
              <xdr:nvSpPr>
                <xdr:cNvPr id="27" name="PoljeZBesedilom 26">
                  <a:extLst>
                    <a:ext uri="{FF2B5EF4-FFF2-40B4-BE49-F238E27FC236}">
                      <a16:creationId xmlns:a16="http://schemas.microsoft.com/office/drawing/2014/main" id="{00000000-0008-0000-0100-00001B000000}"/>
                    </a:ext>
                  </a:extLst>
                </xdr:cNvPr>
                <xdr:cNvSpPr txBox="1"/>
              </xdr:nvSpPr>
              <xdr:spPr>
                <a:xfrm>
                  <a:off x="7911331" y="1371822"/>
                  <a:ext cx="778556" cy="250642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pPr algn="l"/>
                  <a:fld id="{2ECEFABF-24DF-4A8C-8A0B-669965044042}" type="TxLink">
                    <a:rPr lang="en-US" sz="1000" b="1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 algn="l"/>
                    <a:t>Ceršak</a:t>
                  </a:fld>
                  <a:endParaRPr lang="sl-SI" sz="1100" b="1"/>
                </a:p>
              </xdr:txBody>
            </xdr:sp>
            <xdr:sp macro="" textlink="$E$8">
              <xdr:nvSpPr>
                <xdr:cNvPr id="28" name="PoljeZBesedilom 27">
                  <a:extLst>
                    <a:ext uri="{FF2B5EF4-FFF2-40B4-BE49-F238E27FC236}">
                      <a16:creationId xmlns:a16="http://schemas.microsoft.com/office/drawing/2014/main" id="{00000000-0008-0000-0100-00001C000000}"/>
                    </a:ext>
                  </a:extLst>
                </xdr:cNvPr>
                <xdr:cNvSpPr txBox="1"/>
              </xdr:nvSpPr>
              <xdr:spPr>
                <a:xfrm>
                  <a:off x="8698000" y="1238855"/>
                  <a:ext cx="1395310" cy="250912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noAutofit/>
                </a:bodyPr>
                <a:lstStyle/>
                <a:p>
                  <a:fld id="{34D9745A-B453-4850-8D04-05545D889B4D}" type="TxLink">
                    <a:rPr lang="en-US" sz="10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10,90453 cent/kWh/day</a:t>
                  </a:fld>
                  <a:endParaRPr lang="sl-SI" sz="1100"/>
                </a:p>
              </xdr:txBody>
            </xdr:sp>
            <xdr:sp macro="" textlink="$E$15">
              <xdr:nvSpPr>
                <xdr:cNvPr id="29" name="PoljeZBesedilom 28">
                  <a:extLst>
                    <a:ext uri="{FF2B5EF4-FFF2-40B4-BE49-F238E27FC236}">
                      <a16:creationId xmlns:a16="http://schemas.microsoft.com/office/drawing/2014/main" id="{00000000-0008-0000-0100-00001D000000}"/>
                    </a:ext>
                  </a:extLst>
                </xdr:cNvPr>
                <xdr:cNvSpPr txBox="1"/>
              </xdr:nvSpPr>
              <xdr:spPr>
                <a:xfrm>
                  <a:off x="8697998" y="1492543"/>
                  <a:ext cx="1395310" cy="250912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fld id="{8CE04CE6-2E87-4609-ACAB-16A2BBEDDB09}" type="TxLink">
                    <a:rPr lang="en-US" sz="10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9,81407 cent/kWh/day</a:t>
                  </a:fld>
                  <a:endParaRPr lang="sl-SI" sz="1100"/>
                </a:p>
              </xdr:txBody>
            </xdr:sp>
          </xdr:grpSp>
          <xdr:sp macro="" textlink="">
            <xdr:nvSpPr>
              <xdr:cNvPr id="7" name="PoljeZBesedilom 6">
                <a:extLst>
                  <a:ext uri="{FF2B5EF4-FFF2-40B4-BE49-F238E27FC236}">
                    <a16:creationId xmlns:a16="http://schemas.microsoft.com/office/drawing/2014/main" id="{00000000-0008-0000-0100-000007000000}"/>
                  </a:ext>
                </a:extLst>
              </xdr:cNvPr>
              <xdr:cNvSpPr txBox="1"/>
            </xdr:nvSpPr>
            <xdr:spPr>
              <a:xfrm>
                <a:off x="12922620" y="805223"/>
                <a:ext cx="333041" cy="40543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sl-SI" sz="2000" b="0" cap="none" spc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A</a:t>
                </a:r>
              </a:p>
            </xdr:txBody>
          </xdr:sp>
        </xdr:grpSp>
        <xdr:grpSp>
          <xdr:nvGrpSpPr>
            <xdr:cNvPr id="8" name="Skupina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GrpSpPr/>
          </xdr:nvGrpSpPr>
          <xdr:grpSpPr>
            <a:xfrm>
              <a:off x="13707897" y="3112680"/>
              <a:ext cx="2264346" cy="930701"/>
              <a:chOff x="13638219" y="3174049"/>
              <a:chExt cx="2275501" cy="932617"/>
            </a:xfrm>
          </xdr:grpSpPr>
          <xdr:grpSp>
            <xdr:nvGrpSpPr>
              <xdr:cNvPr id="30" name="Skupina 29">
                <a:extLst>
                  <a:ext uri="{FF2B5EF4-FFF2-40B4-BE49-F238E27FC236}">
                    <a16:creationId xmlns:a16="http://schemas.microsoft.com/office/drawing/2014/main" id="{00000000-0008-0000-0100-00001E000000}"/>
                  </a:ext>
                </a:extLst>
              </xdr:cNvPr>
              <xdr:cNvGrpSpPr>
                <a:grpSpLocks noChangeAspect="1"/>
              </xdr:cNvGrpSpPr>
            </xdr:nvGrpSpPr>
            <xdr:grpSpPr>
              <a:xfrm>
                <a:off x="13638219" y="3595298"/>
                <a:ext cx="2275501" cy="511368"/>
                <a:chOff x="8778183" y="1238250"/>
                <a:chExt cx="2170357" cy="512907"/>
              </a:xfrm>
            </xdr:grpSpPr>
            <xdr:sp macro="" textlink="">
              <xdr:nvSpPr>
                <xdr:cNvPr id="31" name="Pravokotnik 30">
                  <a:extLst>
                    <a:ext uri="{FF2B5EF4-FFF2-40B4-BE49-F238E27FC236}">
                      <a16:creationId xmlns:a16="http://schemas.microsoft.com/office/drawing/2014/main" id="{00000000-0008-0000-0100-00001F000000}"/>
                    </a:ext>
                  </a:extLst>
                </xdr:cNvPr>
                <xdr:cNvSpPr/>
              </xdr:nvSpPr>
              <xdr:spPr>
                <a:xfrm>
                  <a:off x="8778183" y="1238250"/>
                  <a:ext cx="2170356" cy="512885"/>
                </a:xfrm>
                <a:prstGeom prst="rect">
                  <a:avLst/>
                </a:prstGeom>
                <a:ln w="12700">
                  <a:solidFill>
                    <a:schemeClr val="tx1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1">
                  <a:schemeClr val="accent4"/>
                </a:lnRef>
                <a:fillRef idx="2">
                  <a:schemeClr val="accent4"/>
                </a:fillRef>
                <a:effectRef idx="1">
                  <a:schemeClr val="accent4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sl-SI" sz="1100" b="0"/>
                </a:p>
              </xdr:txBody>
            </xdr:sp>
            <xdr:sp macro="" textlink="$C$9">
              <xdr:nvSpPr>
                <xdr:cNvPr id="32" name="PoljeZBesedilom 31">
                  <a:extLst>
                    <a:ext uri="{FF2B5EF4-FFF2-40B4-BE49-F238E27FC236}">
                      <a16:creationId xmlns:a16="http://schemas.microsoft.com/office/drawing/2014/main" id="{00000000-0008-0000-0100-000020000000}"/>
                    </a:ext>
                  </a:extLst>
                </xdr:cNvPr>
                <xdr:cNvSpPr txBox="1"/>
              </xdr:nvSpPr>
              <xdr:spPr>
                <a:xfrm>
                  <a:off x="8795278" y="1371822"/>
                  <a:ext cx="778556" cy="250642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pPr algn="l"/>
                  <a:fld id="{364E283E-18E6-4C20-9C30-5A7F39DEFDCC}" type="TxLink">
                    <a:rPr lang="en-US" sz="1000" b="1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 algn="l"/>
                    <a:t>Rogatec</a:t>
                  </a:fld>
                  <a:endParaRPr lang="sl-SI" sz="1100" b="1"/>
                </a:p>
              </xdr:txBody>
            </xdr:sp>
            <xdr:sp macro="" textlink="$E$9">
              <xdr:nvSpPr>
                <xdr:cNvPr id="33" name="PoljeZBesedilom 32">
                  <a:extLst>
                    <a:ext uri="{FF2B5EF4-FFF2-40B4-BE49-F238E27FC236}">
                      <a16:creationId xmlns:a16="http://schemas.microsoft.com/office/drawing/2014/main" id="{00000000-0008-0000-0100-000021000000}"/>
                    </a:ext>
                  </a:extLst>
                </xdr:cNvPr>
                <xdr:cNvSpPr txBox="1"/>
              </xdr:nvSpPr>
              <xdr:spPr>
                <a:xfrm>
                  <a:off x="9576288" y="1239099"/>
                  <a:ext cx="1372250" cy="261680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noAutofit/>
                </a:bodyPr>
                <a:lstStyle/>
                <a:p>
                  <a:fld id="{F13DBACC-7B45-403C-A98D-08B06EC2871C}" type="TxLink">
                    <a:rPr lang="en-US" sz="10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2,08493 cent/kWh/day</a:t>
                  </a:fld>
                  <a:endParaRPr lang="sl-SI" sz="1100"/>
                </a:p>
              </xdr:txBody>
            </xdr:sp>
            <xdr:sp macro="" textlink="$E$16">
              <xdr:nvSpPr>
                <xdr:cNvPr id="34" name="PoljeZBesedilom 33">
                  <a:extLst>
                    <a:ext uri="{FF2B5EF4-FFF2-40B4-BE49-F238E27FC236}">
                      <a16:creationId xmlns:a16="http://schemas.microsoft.com/office/drawing/2014/main" id="{00000000-0008-0000-0100-000022000000}"/>
                    </a:ext>
                  </a:extLst>
                </xdr:cNvPr>
                <xdr:cNvSpPr txBox="1"/>
              </xdr:nvSpPr>
              <xdr:spPr>
                <a:xfrm>
                  <a:off x="9576289" y="1498909"/>
                  <a:ext cx="1372251" cy="252248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fld id="{7305165F-8668-4604-9FEC-88B241D7A0A7}" type="TxLink">
                    <a:rPr lang="en-US" sz="10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2,31659 cent/kWh/day</a:t>
                  </a:fld>
                  <a:endParaRPr lang="sl-SI" sz="1100"/>
                </a:p>
              </xdr:txBody>
            </xdr:sp>
          </xdr:grpSp>
          <xdr:sp macro="" textlink="">
            <xdr:nvSpPr>
              <xdr:cNvPr id="47" name="PoljeZBesedilom 46">
                <a:extLst>
                  <a:ext uri="{FF2B5EF4-FFF2-40B4-BE49-F238E27FC236}">
                    <a16:creationId xmlns:a16="http://schemas.microsoft.com/office/drawing/2014/main" id="{00000000-0008-0000-0100-00002F000000}"/>
                  </a:ext>
                </a:extLst>
              </xdr:cNvPr>
              <xdr:cNvSpPr txBox="1"/>
            </xdr:nvSpPr>
            <xdr:spPr>
              <a:xfrm>
                <a:off x="15470967" y="3174049"/>
                <a:ext cx="333041" cy="40543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sl-SI" sz="2000" b="0" cap="none" spc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C</a:t>
                </a:r>
              </a:p>
            </xdr:txBody>
          </xdr:sp>
        </xdr:grpSp>
        <xdr:grpSp>
          <xdr:nvGrpSpPr>
            <xdr:cNvPr id="10" name="Skupina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GrpSpPr/>
          </xdr:nvGrpSpPr>
          <xdr:grpSpPr>
            <a:xfrm>
              <a:off x="9510096" y="4167669"/>
              <a:ext cx="2329837" cy="897944"/>
              <a:chOff x="10053852" y="4093418"/>
              <a:chExt cx="2336080" cy="920529"/>
            </a:xfrm>
          </xdr:grpSpPr>
          <xdr:grpSp>
            <xdr:nvGrpSpPr>
              <xdr:cNvPr id="35" name="Skupina 34">
                <a:extLst>
                  <a:ext uri="{FF2B5EF4-FFF2-40B4-BE49-F238E27FC236}">
                    <a16:creationId xmlns:a16="http://schemas.microsoft.com/office/drawing/2014/main" id="{00000000-0008-0000-0100-000023000000}"/>
                  </a:ext>
                </a:extLst>
              </xdr:cNvPr>
              <xdr:cNvGrpSpPr>
                <a:grpSpLocks noChangeAspect="1"/>
              </xdr:cNvGrpSpPr>
            </xdr:nvGrpSpPr>
            <xdr:grpSpPr>
              <a:xfrm>
                <a:off x="10053852" y="4500653"/>
                <a:ext cx="2336080" cy="513294"/>
                <a:chOff x="8778183" y="1238250"/>
                <a:chExt cx="2233142" cy="512885"/>
              </a:xfrm>
            </xdr:grpSpPr>
            <xdr:sp macro="" textlink="">
              <xdr:nvSpPr>
                <xdr:cNvPr id="36" name="Pravokotnik 35">
                  <a:extLst>
                    <a:ext uri="{FF2B5EF4-FFF2-40B4-BE49-F238E27FC236}">
                      <a16:creationId xmlns:a16="http://schemas.microsoft.com/office/drawing/2014/main" id="{00000000-0008-0000-0100-000024000000}"/>
                    </a:ext>
                  </a:extLst>
                </xdr:cNvPr>
                <xdr:cNvSpPr/>
              </xdr:nvSpPr>
              <xdr:spPr>
                <a:xfrm>
                  <a:off x="8778183" y="1238250"/>
                  <a:ext cx="2233137" cy="512885"/>
                </a:xfrm>
                <a:prstGeom prst="rect">
                  <a:avLst/>
                </a:prstGeom>
                <a:ln w="12700">
                  <a:solidFill>
                    <a:schemeClr val="tx1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1">
                  <a:schemeClr val="accent4"/>
                </a:lnRef>
                <a:fillRef idx="2">
                  <a:schemeClr val="accent4"/>
                </a:fillRef>
                <a:effectRef idx="1">
                  <a:schemeClr val="accent4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sl-SI" sz="1100" b="0"/>
                </a:p>
              </xdr:txBody>
            </xdr:sp>
            <xdr:sp macro="" textlink="$C$11">
              <xdr:nvSpPr>
                <xdr:cNvPr id="37" name="PoljeZBesedilom 36">
                  <a:extLst>
                    <a:ext uri="{FF2B5EF4-FFF2-40B4-BE49-F238E27FC236}">
                      <a16:creationId xmlns:a16="http://schemas.microsoft.com/office/drawing/2014/main" id="{00000000-0008-0000-0100-000025000000}"/>
                    </a:ext>
                  </a:extLst>
                </xdr:cNvPr>
                <xdr:cNvSpPr txBox="1"/>
              </xdr:nvSpPr>
              <xdr:spPr>
                <a:xfrm>
                  <a:off x="8795278" y="1369690"/>
                  <a:ext cx="778556" cy="254907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pPr algn="l"/>
                  <a:fld id="{AF621EDA-AABF-43AA-A592-7B0EA9C2EF02}" type="TxLink">
                    <a:rPr lang="en-US" sz="1000" b="1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 algn="l"/>
                    <a:t>Slovenia</a:t>
                  </a:fld>
                  <a:endParaRPr lang="sl-SI" sz="1100" b="1"/>
                </a:p>
              </xdr:txBody>
            </xdr:sp>
            <xdr:sp macro="" textlink="$E$11">
              <xdr:nvSpPr>
                <xdr:cNvPr id="38" name="PoljeZBesedilom 37">
                  <a:extLst>
                    <a:ext uri="{FF2B5EF4-FFF2-40B4-BE49-F238E27FC236}">
                      <a16:creationId xmlns:a16="http://schemas.microsoft.com/office/drawing/2014/main" id="{00000000-0008-0000-0100-000026000000}"/>
                    </a:ext>
                  </a:extLst>
                </xdr:cNvPr>
                <xdr:cNvSpPr txBox="1"/>
              </xdr:nvSpPr>
              <xdr:spPr>
                <a:xfrm>
                  <a:off x="9576287" y="1238644"/>
                  <a:ext cx="1435038" cy="257082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noAutofit/>
                </a:bodyPr>
                <a:lstStyle/>
                <a:p>
                  <a:fld id="{3DB96FE3-206E-40DF-B314-C324052711AA}" type="TxLink">
                    <a:rPr lang="en-US" sz="1000" b="0" i="0" u="none" strike="noStrike">
                      <a:solidFill>
                        <a:srgbClr val="C00000"/>
                      </a:solidFill>
                      <a:latin typeface="Calibri"/>
                      <a:cs typeface="Calibri"/>
                    </a:rPr>
                    <a:pPr/>
                    <a:t>67,61838 cent/kWh/day</a:t>
                  </a:fld>
                  <a:endParaRPr lang="sl-SI" sz="1100"/>
                </a:p>
              </xdr:txBody>
            </xdr:sp>
            <xdr:sp macro="" textlink="$E$18">
              <xdr:nvSpPr>
                <xdr:cNvPr id="39" name="PoljeZBesedilom 38">
                  <a:extLst>
                    <a:ext uri="{FF2B5EF4-FFF2-40B4-BE49-F238E27FC236}">
                      <a16:creationId xmlns:a16="http://schemas.microsoft.com/office/drawing/2014/main" id="{00000000-0008-0000-0100-000027000000}"/>
                    </a:ext>
                  </a:extLst>
                </xdr:cNvPr>
                <xdr:cNvSpPr txBox="1"/>
              </xdr:nvSpPr>
              <xdr:spPr>
                <a:xfrm>
                  <a:off x="9576282" y="1493265"/>
                  <a:ext cx="1435038" cy="257082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fld id="{0240C72F-0603-44E8-B80B-479C74844AB1}" type="TxLink">
                    <a:rPr lang="en-US" sz="1000" b="0" i="0" u="none" strike="noStrike">
                      <a:solidFill>
                        <a:srgbClr val="C00000"/>
                      </a:solidFill>
                      <a:latin typeface="Calibri"/>
                      <a:cs typeface="Calibri"/>
                    </a:rPr>
                    <a:pPr/>
                    <a:t>49,36200 cent/kWh/day</a:t>
                  </a:fld>
                  <a:endParaRPr lang="sl-SI" sz="1100"/>
                </a:p>
              </xdr:txBody>
            </xdr:sp>
          </xdr:grpSp>
          <xdr:sp macro="" textlink="">
            <xdr:nvSpPr>
              <xdr:cNvPr id="48" name="PoljeZBesedilom 47">
                <a:extLst>
                  <a:ext uri="{FF2B5EF4-FFF2-40B4-BE49-F238E27FC236}">
                    <a16:creationId xmlns:a16="http://schemas.microsoft.com/office/drawing/2014/main" id="{00000000-0008-0000-0100-000030000000}"/>
                  </a:ext>
                </a:extLst>
              </xdr:cNvPr>
              <xdr:cNvSpPr txBox="1"/>
            </xdr:nvSpPr>
            <xdr:spPr>
              <a:xfrm>
                <a:off x="11907150" y="4093418"/>
                <a:ext cx="309893" cy="40543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sl-SI" sz="2000" b="0" cap="none" spc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E</a:t>
                </a:r>
              </a:p>
            </xdr:txBody>
          </xdr:sp>
        </xdr:grpSp>
        <xdr:grpSp>
          <xdr:nvGrpSpPr>
            <xdr:cNvPr id="11" name="Skupina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GrpSpPr/>
          </xdr:nvGrpSpPr>
          <xdr:grpSpPr>
            <a:xfrm>
              <a:off x="6018105" y="4021217"/>
              <a:ext cx="2966448" cy="901406"/>
              <a:chOff x="6026400" y="4052005"/>
              <a:chExt cx="2964396" cy="924189"/>
            </a:xfrm>
          </xdr:grpSpPr>
          <xdr:grpSp>
            <xdr:nvGrpSpPr>
              <xdr:cNvPr id="15" name="Skupina 14">
                <a:extLst>
                  <a:ext uri="{FF2B5EF4-FFF2-40B4-BE49-F238E27FC236}">
                    <a16:creationId xmlns:a16="http://schemas.microsoft.com/office/drawing/2014/main" id="{00000000-0008-0000-0100-00000F000000}"/>
                  </a:ext>
                </a:extLst>
              </xdr:cNvPr>
              <xdr:cNvGrpSpPr>
                <a:grpSpLocks noChangeAspect="1"/>
              </xdr:cNvGrpSpPr>
            </xdr:nvGrpSpPr>
            <xdr:grpSpPr>
              <a:xfrm>
                <a:off x="6026400" y="4458844"/>
                <a:ext cx="2964396" cy="517350"/>
                <a:chOff x="8190161" y="1235506"/>
                <a:chExt cx="2827293" cy="522838"/>
              </a:xfrm>
            </xdr:grpSpPr>
            <xdr:sp macro="" textlink="">
              <xdr:nvSpPr>
                <xdr:cNvPr id="16" name="Pravokotnik 15">
                  <a:extLst>
                    <a:ext uri="{FF2B5EF4-FFF2-40B4-BE49-F238E27FC236}">
                      <a16:creationId xmlns:a16="http://schemas.microsoft.com/office/drawing/2014/main" id="{00000000-0008-0000-0100-000010000000}"/>
                    </a:ext>
                  </a:extLst>
                </xdr:cNvPr>
                <xdr:cNvSpPr/>
              </xdr:nvSpPr>
              <xdr:spPr>
                <a:xfrm>
                  <a:off x="8190161" y="1238250"/>
                  <a:ext cx="2827292" cy="520094"/>
                </a:xfrm>
                <a:prstGeom prst="rect">
                  <a:avLst/>
                </a:prstGeom>
                <a:ln w="12700">
                  <a:solidFill>
                    <a:schemeClr val="tx1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1">
                  <a:schemeClr val="accent4"/>
                </a:lnRef>
                <a:fillRef idx="2">
                  <a:schemeClr val="accent4"/>
                </a:fillRef>
                <a:effectRef idx="1">
                  <a:schemeClr val="accent4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sl-SI" sz="1100" b="0"/>
                </a:p>
              </xdr:txBody>
            </xdr:sp>
            <xdr:sp macro="" textlink="$C$10">
              <xdr:nvSpPr>
                <xdr:cNvPr id="17" name="PoljeZBesedilom 16">
                  <a:extLst>
                    <a:ext uri="{FF2B5EF4-FFF2-40B4-BE49-F238E27FC236}">
                      <a16:creationId xmlns:a16="http://schemas.microsoft.com/office/drawing/2014/main" id="{00000000-0008-0000-0100-000011000000}"/>
                    </a:ext>
                  </a:extLst>
                </xdr:cNvPr>
                <xdr:cNvSpPr txBox="1"/>
              </xdr:nvSpPr>
              <xdr:spPr>
                <a:xfrm>
                  <a:off x="8221407" y="1368220"/>
                  <a:ext cx="1352429" cy="257846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pPr algn="l"/>
                  <a:fld id="{969B813B-D590-45E0-8338-FA483200A874}" type="TxLink">
                    <a:rPr lang="en-US" sz="1000" b="1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 algn="l"/>
                    <a:t>Šempeter pri Gorici</a:t>
                  </a:fld>
                  <a:endParaRPr lang="sl-SI" sz="1100" b="1"/>
                </a:p>
              </xdr:txBody>
            </xdr:sp>
            <xdr:sp macro="" textlink="$E$10">
              <xdr:nvSpPr>
                <xdr:cNvPr id="18" name="PoljeZBesedilom 17">
                  <a:extLst>
                    <a:ext uri="{FF2B5EF4-FFF2-40B4-BE49-F238E27FC236}">
                      <a16:creationId xmlns:a16="http://schemas.microsoft.com/office/drawing/2014/main" id="{00000000-0008-0000-0100-000012000000}"/>
                    </a:ext>
                  </a:extLst>
                </xdr:cNvPr>
                <xdr:cNvSpPr txBox="1"/>
              </xdr:nvSpPr>
              <xdr:spPr>
                <a:xfrm>
                  <a:off x="9576289" y="1235506"/>
                  <a:ext cx="1441165" cy="267470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noAutofit/>
                </a:bodyPr>
                <a:lstStyle/>
                <a:p>
                  <a:fld id="{9AC43F5D-092F-46D3-A6CF-3163A0AE2088}" type="TxLink">
                    <a:rPr lang="en-US" sz="10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189,86569 cent/kWh/day</a:t>
                  </a:fld>
                  <a:endParaRPr lang="sl-SI" sz="1100"/>
                </a:p>
              </xdr:txBody>
            </xdr:sp>
            <xdr:sp macro="" textlink="$E$17">
              <xdr:nvSpPr>
                <xdr:cNvPr id="19" name="PoljeZBesedilom 18">
                  <a:extLst>
                    <a:ext uri="{FF2B5EF4-FFF2-40B4-BE49-F238E27FC236}">
                      <a16:creationId xmlns:a16="http://schemas.microsoft.com/office/drawing/2014/main" id="{00000000-0008-0000-0100-000013000000}"/>
                    </a:ext>
                  </a:extLst>
                </xdr:cNvPr>
                <xdr:cNvSpPr txBox="1"/>
              </xdr:nvSpPr>
              <xdr:spPr>
                <a:xfrm>
                  <a:off x="9576288" y="1502606"/>
                  <a:ext cx="1441165" cy="254198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noAutofit/>
                </a:bodyPr>
                <a:lstStyle/>
                <a:p>
                  <a:fld id="{116C7A71-4D2A-4C30-A821-A0628CF8291B}" type="TxLink">
                    <a:rPr lang="en-US" sz="10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210,96188 cent/kWh/day</a:t>
                  </a:fld>
                  <a:endParaRPr lang="sl-SI" sz="1100"/>
                </a:p>
              </xdr:txBody>
            </xdr:sp>
          </xdr:grpSp>
          <xdr:sp macro="" textlink="">
            <xdr:nvSpPr>
              <xdr:cNvPr id="49" name="PoljeZBesedilom 48">
                <a:extLst>
                  <a:ext uri="{FF2B5EF4-FFF2-40B4-BE49-F238E27FC236}">
                    <a16:creationId xmlns:a16="http://schemas.microsoft.com/office/drawing/2014/main" id="{00000000-0008-0000-0100-000031000000}"/>
                  </a:ext>
                </a:extLst>
              </xdr:cNvPr>
              <xdr:cNvSpPr txBox="1"/>
            </xdr:nvSpPr>
            <xdr:spPr>
              <a:xfrm>
                <a:off x="8393414" y="4052005"/>
                <a:ext cx="302519" cy="40543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sl-SI" sz="2000" b="0" cap="none" spc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F</a:t>
                </a:r>
              </a:p>
            </xdr:txBody>
          </xdr:sp>
        </xdr:grpSp>
        <xdr:sp macro="" textlink="">
          <xdr:nvSpPr>
            <xdr:cNvPr id="50" name="PoljeZBesedilom 49">
              <a:extLst>
                <a:ext uri="{FF2B5EF4-FFF2-40B4-BE49-F238E27FC236}">
                  <a16:creationId xmlns:a16="http://schemas.microsoft.com/office/drawing/2014/main" id="{00000000-0008-0000-0100-000032000000}"/>
                </a:ext>
              </a:extLst>
            </xdr:cNvPr>
            <xdr:cNvSpPr txBox="1"/>
          </xdr:nvSpPr>
          <xdr:spPr>
            <a:xfrm>
              <a:off x="10780302" y="3043682"/>
              <a:ext cx="310786" cy="3449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spAutoFit/>
            </a:bodyPr>
            <a:lstStyle/>
            <a:p>
              <a:pPr algn="ctr"/>
              <a:r>
                <a:rPr lang="sl-SI" sz="1600" b="0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</a:rPr>
                <a:t>D</a:t>
              </a:r>
            </a:p>
          </xdr:txBody>
        </xdr:sp>
        <xdr:sp macro="" textlink="">
          <xdr:nvSpPr>
            <xdr:cNvPr id="51" name="PoljeZBesedilom 50">
              <a:extLst>
                <a:ext uri="{FF2B5EF4-FFF2-40B4-BE49-F238E27FC236}">
                  <a16:creationId xmlns:a16="http://schemas.microsoft.com/office/drawing/2014/main" id="{00000000-0008-0000-0100-000033000000}"/>
                </a:ext>
              </a:extLst>
            </xdr:cNvPr>
            <xdr:cNvSpPr txBox="1"/>
          </xdr:nvSpPr>
          <xdr:spPr>
            <a:xfrm>
              <a:off x="13084171" y="2926989"/>
              <a:ext cx="303286" cy="3449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spAutoFit/>
            </a:bodyPr>
            <a:lstStyle/>
            <a:p>
              <a:pPr algn="ctr"/>
              <a:r>
                <a:rPr lang="sl-SI" sz="1600" b="0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</a:rPr>
                <a:t>B</a:t>
              </a:r>
            </a:p>
          </xdr:txBody>
        </xdr:sp>
      </xdr:grpSp>
      <xdr:sp macro="" textlink="">
        <xdr:nvSpPr>
          <xdr:cNvPr id="109" name="Elipsa 108">
            <a:extLst>
              <a:ext uri="{FF2B5EF4-FFF2-40B4-BE49-F238E27FC236}">
                <a16:creationId xmlns:a16="http://schemas.microsoft.com/office/drawing/2014/main" id="{00000000-0008-0000-0100-00006D000000}"/>
              </a:ext>
            </a:extLst>
          </xdr:cNvPr>
          <xdr:cNvSpPr/>
        </xdr:nvSpPr>
        <xdr:spPr>
          <a:xfrm>
            <a:off x="9715604" y="4322400"/>
            <a:ext cx="163636" cy="171941"/>
          </a:xfrm>
          <a:prstGeom prst="ellipse">
            <a:avLst/>
          </a:prstGeom>
          <a:noFill/>
          <a:ln w="12700">
            <a:solidFill>
              <a:schemeClr val="tx1">
                <a:lumMod val="65000"/>
                <a:lumOff val="35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l-SI" sz="1100"/>
          </a:p>
        </xdr:txBody>
      </xdr:sp>
      <xdr:sp macro="" textlink="">
        <xdr:nvSpPr>
          <xdr:cNvPr id="111" name="Elipsa 110">
            <a:extLst>
              <a:ext uri="{FF2B5EF4-FFF2-40B4-BE49-F238E27FC236}">
                <a16:creationId xmlns:a16="http://schemas.microsoft.com/office/drawing/2014/main" id="{00000000-0008-0000-0100-00006F000000}"/>
              </a:ext>
            </a:extLst>
          </xdr:cNvPr>
          <xdr:cNvSpPr/>
        </xdr:nvSpPr>
        <xdr:spPr>
          <a:xfrm>
            <a:off x="13571374" y="2615021"/>
            <a:ext cx="163792" cy="171940"/>
          </a:xfrm>
          <a:prstGeom prst="ellipse">
            <a:avLst/>
          </a:prstGeom>
          <a:noFill/>
          <a:ln w="12700">
            <a:solidFill>
              <a:schemeClr val="tx1">
                <a:lumMod val="65000"/>
                <a:lumOff val="35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l-SI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1137215</xdr:colOff>
          <xdr:row>38</xdr:row>
          <xdr:rowOff>50077</xdr:rowOff>
        </xdr:from>
        <xdr:to>
          <xdr:col>4</xdr:col>
          <xdr:colOff>1137215</xdr:colOff>
          <xdr:row>38</xdr:row>
          <xdr:rowOff>50077</xdr:rowOff>
        </xdr:to>
        <xdr:grpSp>
          <xdr:nvGrpSpPr>
            <xdr:cNvPr id="52" name="Skupina 51">
              <a:extLst>
                <a:ext uri="{FF2B5EF4-FFF2-40B4-BE49-F238E27FC236}">
                  <a16:creationId xmlns:a16="http://schemas.microsoft.com/office/drawing/2014/main" id="{00000000-0008-0000-0100-000034000000}"/>
                </a:ext>
              </a:extLst>
            </xdr:cNvPr>
            <xdr:cNvGrpSpPr/>
          </xdr:nvGrpSpPr>
          <xdr:grpSpPr>
            <a:xfrm>
              <a:off x="5364519" y="7716069"/>
              <a:ext cx="0" cy="0"/>
              <a:chOff x="5364519" y="7716069"/>
              <a:chExt cx="0" cy="0"/>
            </a:xfrm>
          </xdr:grpSpPr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602878</xdr:colOff>
      <xdr:row>1</xdr:row>
      <xdr:rowOff>269101</xdr:rowOff>
    </xdr:from>
    <xdr:to>
      <xdr:col>15</xdr:col>
      <xdr:colOff>814232</xdr:colOff>
      <xdr:row>30</xdr:row>
      <xdr:rowOff>205768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 noChangeAspect="1"/>
        </xdr:cNvGrpSpPr>
      </xdr:nvGrpSpPr>
      <xdr:grpSpPr>
        <a:xfrm>
          <a:off x="7862506" y="436306"/>
          <a:ext cx="11365619" cy="5590815"/>
          <a:chOff x="6008889" y="655760"/>
          <a:chExt cx="10529075" cy="5754502"/>
        </a:xfrm>
      </xdr:grpSpPr>
      <xdr:grpSp>
        <xdr:nvGrpSpPr>
          <xdr:cNvPr id="3" name="Skupina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GrpSpPr/>
        </xdr:nvGrpSpPr>
        <xdr:grpSpPr>
          <a:xfrm>
            <a:off x="6008889" y="655760"/>
            <a:ext cx="10529075" cy="5754502"/>
            <a:chOff x="6018107" y="657225"/>
            <a:chExt cx="10509326" cy="5741314"/>
          </a:xfrm>
        </xdr:grpSpPr>
        <xdr:grpSp>
          <xdr:nvGrpSpPr>
            <xdr:cNvPr id="6" name="Skupina 5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GrpSpPr/>
          </xdr:nvGrpSpPr>
          <xdr:grpSpPr>
            <a:xfrm>
              <a:off x="7881695" y="657225"/>
              <a:ext cx="8501306" cy="5741314"/>
              <a:chOff x="7881695" y="657225"/>
              <a:chExt cx="8501306" cy="5741314"/>
            </a:xfrm>
          </xdr:grpSpPr>
          <xdr:pic>
            <xdr:nvPicPr>
              <xdr:cNvPr id="40" name="Slika 39">
                <a:extLst>
                  <a:ext uri="{FF2B5EF4-FFF2-40B4-BE49-F238E27FC236}">
                    <a16:creationId xmlns:a16="http://schemas.microsoft.com/office/drawing/2014/main" id="{00000000-0008-0000-0300-000028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 cstate="print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7881695" y="657225"/>
                <a:ext cx="8501306" cy="5741314"/>
              </a:xfrm>
              <a:prstGeom prst="rect">
                <a:avLst/>
              </a:prstGeom>
            </xdr:spPr>
          </xdr:pic>
          <xdr:sp macro="" textlink="">
            <xdr:nvSpPr>
              <xdr:cNvPr id="41" name="Elipsa 40">
                <a:extLst>
                  <a:ext uri="{FF2B5EF4-FFF2-40B4-BE49-F238E27FC236}">
                    <a16:creationId xmlns:a16="http://schemas.microsoft.com/office/drawing/2014/main" id="{00000000-0008-0000-0300-000029000000}"/>
                  </a:ext>
                </a:extLst>
              </xdr:cNvPr>
              <xdr:cNvSpPr/>
            </xdr:nvSpPr>
            <xdr:spPr>
              <a:xfrm>
                <a:off x="13379011" y="1756870"/>
                <a:ext cx="143970" cy="147825"/>
              </a:xfrm>
              <a:prstGeom prst="ellipse">
                <a:avLst/>
              </a:prstGeom>
              <a:solidFill>
                <a:schemeClr val="accent4"/>
              </a:solidFill>
              <a:ln w="12700"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1">
                <a:schemeClr val="accent2"/>
              </a:lnRef>
              <a:fillRef idx="3">
                <a:schemeClr val="accent2"/>
              </a:fillRef>
              <a:effectRef idx="2">
                <a:schemeClr val="accent2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sl-SI" sz="1100"/>
              </a:p>
            </xdr:txBody>
          </xdr:sp>
          <xdr:sp macro="" textlink="">
            <xdr:nvSpPr>
              <xdr:cNvPr id="42" name="Elipsa 41">
                <a:extLst>
                  <a:ext uri="{FF2B5EF4-FFF2-40B4-BE49-F238E27FC236}">
                    <a16:creationId xmlns:a16="http://schemas.microsoft.com/office/drawing/2014/main" id="{00000000-0008-0000-0300-00002A000000}"/>
                  </a:ext>
                </a:extLst>
              </xdr:cNvPr>
              <xdr:cNvSpPr/>
            </xdr:nvSpPr>
            <xdr:spPr>
              <a:xfrm>
                <a:off x="13520188" y="3312817"/>
                <a:ext cx="143970" cy="149139"/>
              </a:xfrm>
              <a:prstGeom prst="ellipse">
                <a:avLst/>
              </a:prstGeom>
              <a:solidFill>
                <a:schemeClr val="accent4"/>
              </a:solidFill>
              <a:ln w="12700"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1">
                <a:schemeClr val="accent2"/>
              </a:lnRef>
              <a:fillRef idx="3">
                <a:schemeClr val="accent2"/>
              </a:fillRef>
              <a:effectRef idx="2">
                <a:schemeClr val="accent2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sl-SI" sz="1100"/>
              </a:p>
            </xdr:txBody>
          </xdr:sp>
          <xdr:sp macro="" textlink="">
            <xdr:nvSpPr>
              <xdr:cNvPr id="43" name="Elipsa 42">
                <a:extLst>
                  <a:ext uri="{FF2B5EF4-FFF2-40B4-BE49-F238E27FC236}">
                    <a16:creationId xmlns:a16="http://schemas.microsoft.com/office/drawing/2014/main" id="{00000000-0008-0000-0300-00002B000000}"/>
                  </a:ext>
                </a:extLst>
              </xdr:cNvPr>
              <xdr:cNvSpPr/>
            </xdr:nvSpPr>
            <xdr:spPr>
              <a:xfrm>
                <a:off x="8893065" y="4204467"/>
                <a:ext cx="143970" cy="146839"/>
              </a:xfrm>
              <a:prstGeom prst="ellipse">
                <a:avLst/>
              </a:prstGeom>
              <a:solidFill>
                <a:schemeClr val="accent4"/>
              </a:solidFill>
              <a:ln w="12700"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1">
                <a:schemeClr val="accent2"/>
              </a:lnRef>
              <a:fillRef idx="3">
                <a:schemeClr val="accent2"/>
              </a:fillRef>
              <a:effectRef idx="2">
                <a:schemeClr val="accent2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sl-SI" sz="1100"/>
              </a:p>
            </xdr:txBody>
          </xdr:sp>
          <xdr:sp macro="" textlink="">
            <xdr:nvSpPr>
              <xdr:cNvPr id="44" name="Elipsa 43">
                <a:extLst>
                  <a:ext uri="{FF2B5EF4-FFF2-40B4-BE49-F238E27FC236}">
                    <a16:creationId xmlns:a16="http://schemas.microsoft.com/office/drawing/2014/main" id="{00000000-0008-0000-0300-00002C000000}"/>
                  </a:ext>
                </a:extLst>
              </xdr:cNvPr>
              <xdr:cNvSpPr/>
            </xdr:nvSpPr>
            <xdr:spPr>
              <a:xfrm>
                <a:off x="13504147" y="3180960"/>
                <a:ext cx="93651" cy="97014"/>
              </a:xfrm>
              <a:prstGeom prst="ellipse">
                <a:avLst/>
              </a:prstGeom>
              <a:solidFill>
                <a:schemeClr val="accent4"/>
              </a:solidFill>
              <a:ln w="12700"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1">
                <a:schemeClr val="accent2"/>
              </a:lnRef>
              <a:fillRef idx="3">
                <a:schemeClr val="accent2"/>
              </a:fillRef>
              <a:effectRef idx="2">
                <a:schemeClr val="accent2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sl-SI" sz="1100"/>
              </a:p>
            </xdr:txBody>
          </xdr:sp>
          <xdr:sp macro="" textlink="">
            <xdr:nvSpPr>
              <xdr:cNvPr id="45" name="Elipsa 44">
                <a:extLst>
                  <a:ext uri="{FF2B5EF4-FFF2-40B4-BE49-F238E27FC236}">
                    <a16:creationId xmlns:a16="http://schemas.microsoft.com/office/drawing/2014/main" id="{00000000-0008-0000-0300-00002D000000}"/>
                  </a:ext>
                </a:extLst>
              </xdr:cNvPr>
              <xdr:cNvSpPr/>
            </xdr:nvSpPr>
            <xdr:spPr>
              <a:xfrm>
                <a:off x="10879016" y="3404088"/>
                <a:ext cx="93651" cy="97014"/>
              </a:xfrm>
              <a:prstGeom prst="ellipse">
                <a:avLst/>
              </a:prstGeom>
              <a:solidFill>
                <a:schemeClr val="accent4"/>
              </a:solidFill>
              <a:ln w="12700"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1">
                <a:schemeClr val="accent2"/>
              </a:lnRef>
              <a:fillRef idx="3">
                <a:schemeClr val="accent2"/>
              </a:fillRef>
              <a:effectRef idx="2">
                <a:schemeClr val="accent2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sl-SI" sz="1100"/>
              </a:p>
            </xdr:txBody>
          </xdr:sp>
          <xdr:sp macro="" textlink="">
            <xdr:nvSpPr>
              <xdr:cNvPr id="46" name="Elipsa 45">
                <a:extLst>
                  <a:ext uri="{FF2B5EF4-FFF2-40B4-BE49-F238E27FC236}">
                    <a16:creationId xmlns:a16="http://schemas.microsoft.com/office/drawing/2014/main" id="{00000000-0008-0000-0300-00002E000000}"/>
                  </a:ext>
                </a:extLst>
              </xdr:cNvPr>
              <xdr:cNvSpPr/>
            </xdr:nvSpPr>
            <xdr:spPr>
              <a:xfrm>
                <a:off x="11659333" y="3981449"/>
                <a:ext cx="273777" cy="285751"/>
              </a:xfrm>
              <a:prstGeom prst="ellipse">
                <a:avLst/>
              </a:prstGeom>
              <a:solidFill>
                <a:schemeClr val="accent4"/>
              </a:solidFill>
              <a:ln w="12700"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1">
                <a:schemeClr val="accent2"/>
              </a:lnRef>
              <a:fillRef idx="3">
                <a:schemeClr val="accent2"/>
              </a:fillRef>
              <a:effectRef idx="2">
                <a:schemeClr val="accent2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sl-SI" sz="1100"/>
              </a:p>
            </xdr:txBody>
          </xdr:sp>
        </xdr:grpSp>
        <xdr:grpSp>
          <xdr:nvGrpSpPr>
            <xdr:cNvPr id="7" name="Skupina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GrpSpPr/>
          </xdr:nvGrpSpPr>
          <xdr:grpSpPr>
            <a:xfrm>
              <a:off x="9231565" y="3396934"/>
              <a:ext cx="1289638" cy="342786"/>
              <a:chOff x="9098215" y="3474495"/>
              <a:chExt cx="1289638" cy="342786"/>
            </a:xfrm>
          </xdr:grpSpPr>
          <xdr:sp macro="" textlink="">
            <xdr:nvSpPr>
              <xdr:cNvPr id="38" name="PoljeZBesedilom 37">
                <a:extLst>
                  <a:ext uri="{FF2B5EF4-FFF2-40B4-BE49-F238E27FC236}">
                    <a16:creationId xmlns:a16="http://schemas.microsoft.com/office/drawing/2014/main" id="{00000000-0008-0000-0300-000026000000}"/>
                  </a:ext>
                </a:extLst>
              </xdr:cNvPr>
              <xdr:cNvSpPr txBox="1"/>
            </xdr:nvSpPr>
            <xdr:spPr>
              <a:xfrm>
                <a:off x="9098215" y="3474495"/>
                <a:ext cx="1183341" cy="342786"/>
              </a:xfrm>
              <a:prstGeom prst="rect">
                <a:avLst/>
              </a:prstGeom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>
                <a:spAutoFit/>
              </a:bodyPr>
              <a:lstStyle/>
              <a:p>
                <a:pPr algn="l"/>
                <a:r>
                  <a:rPr lang="sl-SI" sz="1600" b="1"/>
                  <a:t>CAA</a:t>
                </a:r>
              </a:p>
            </xdr:txBody>
          </xdr:sp>
          <xdr:sp macro="" textlink="$H$10">
            <xdr:nvSpPr>
              <xdr:cNvPr id="39" name="PoljeZBesedilom 38">
                <a:extLst>
                  <a:ext uri="{FF2B5EF4-FFF2-40B4-BE49-F238E27FC236}">
                    <a16:creationId xmlns:a16="http://schemas.microsoft.com/office/drawing/2014/main" id="{00000000-0008-0000-0300-000027000000}"/>
                  </a:ext>
                </a:extLst>
              </xdr:cNvPr>
              <xdr:cNvSpPr txBox="1"/>
            </xdr:nvSpPr>
            <xdr:spPr>
              <a:xfrm>
                <a:off x="9547410" y="3488228"/>
                <a:ext cx="840443" cy="31149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ctr">
                <a:spAutoFit/>
              </a:bodyPr>
              <a:lstStyle/>
              <a:p>
                <a:pPr algn="l"/>
                <a:fld id="{DD5D3783-8162-4BBF-A710-BE5D10D5CD35}" type="TxLink">
                  <a:rPr lang="en-US" sz="1400" b="0" i="0" u="none" strike="noStrike">
                    <a:solidFill>
                      <a:schemeClr val="tx1"/>
                    </a:solidFill>
                    <a:latin typeface="+mn-lt"/>
                    <a:cs typeface="Calibri"/>
                  </a:rPr>
                  <a:pPr algn="l"/>
                  <a:t>72,50%</a:t>
                </a:fld>
                <a:endParaRPr lang="sl-SI" sz="2800" b="0">
                  <a:solidFill>
                    <a:schemeClr val="tx1"/>
                  </a:solidFill>
                  <a:latin typeface="+mn-lt"/>
                </a:endParaRPr>
              </a:p>
            </xdr:txBody>
          </xdr:sp>
        </xdr:grpSp>
        <xdr:grpSp>
          <xdr:nvGrpSpPr>
            <xdr:cNvPr id="8" name="Skupina 7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GrpSpPr/>
          </xdr:nvGrpSpPr>
          <xdr:grpSpPr>
            <a:xfrm>
              <a:off x="11118131" y="790371"/>
              <a:ext cx="2277528" cy="921071"/>
              <a:chOff x="11083607" y="805223"/>
              <a:chExt cx="2288762" cy="931858"/>
            </a:xfrm>
          </xdr:grpSpPr>
          <xdr:grpSp>
            <xdr:nvGrpSpPr>
              <xdr:cNvPr id="32" name="Skupina 31">
                <a:extLst>
                  <a:ext uri="{FF2B5EF4-FFF2-40B4-BE49-F238E27FC236}">
                    <a16:creationId xmlns:a16="http://schemas.microsoft.com/office/drawing/2014/main" id="{00000000-0008-0000-0300-000020000000}"/>
                  </a:ext>
                </a:extLst>
              </xdr:cNvPr>
              <xdr:cNvGrpSpPr>
                <a:grpSpLocks noChangeAspect="1"/>
              </xdr:cNvGrpSpPr>
            </xdr:nvGrpSpPr>
            <xdr:grpSpPr>
              <a:xfrm>
                <a:off x="11083607" y="1219691"/>
                <a:ext cx="2288762" cy="517390"/>
                <a:chOff x="8778183" y="1242140"/>
                <a:chExt cx="2183006" cy="511275"/>
              </a:xfrm>
            </xdr:grpSpPr>
            <xdr:sp macro="" textlink="">
              <xdr:nvSpPr>
                <xdr:cNvPr id="34" name="Pravokotnik 33">
                  <a:extLst>
                    <a:ext uri="{FF2B5EF4-FFF2-40B4-BE49-F238E27FC236}">
                      <a16:creationId xmlns:a16="http://schemas.microsoft.com/office/drawing/2014/main" id="{00000000-0008-0000-0300-000022000000}"/>
                    </a:ext>
                  </a:extLst>
                </xdr:cNvPr>
                <xdr:cNvSpPr/>
              </xdr:nvSpPr>
              <xdr:spPr>
                <a:xfrm>
                  <a:off x="8778183" y="1243575"/>
                  <a:ext cx="2181771" cy="509758"/>
                </a:xfrm>
                <a:prstGeom prst="rect">
                  <a:avLst/>
                </a:prstGeom>
                <a:ln w="12700">
                  <a:solidFill>
                    <a:schemeClr val="tx1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1">
                  <a:schemeClr val="accent4"/>
                </a:lnRef>
                <a:fillRef idx="2">
                  <a:schemeClr val="accent4"/>
                </a:fillRef>
                <a:effectRef idx="1">
                  <a:schemeClr val="accent4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sl-SI" sz="1100" b="0"/>
                </a:p>
              </xdr:txBody>
            </xdr:sp>
            <xdr:sp macro="" textlink="$C$8">
              <xdr:nvSpPr>
                <xdr:cNvPr id="35" name="PoljeZBesedilom 34">
                  <a:extLst>
                    <a:ext uri="{FF2B5EF4-FFF2-40B4-BE49-F238E27FC236}">
                      <a16:creationId xmlns:a16="http://schemas.microsoft.com/office/drawing/2014/main" id="{00000000-0008-0000-0300-000023000000}"/>
                    </a:ext>
                  </a:extLst>
                </xdr:cNvPr>
                <xdr:cNvSpPr txBox="1"/>
              </xdr:nvSpPr>
              <xdr:spPr>
                <a:xfrm>
                  <a:off x="8795278" y="1371822"/>
                  <a:ext cx="778556" cy="250642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pPr algn="l"/>
                  <a:fld id="{2ECEFABF-24DF-4A8C-8A0B-669965044042}" type="TxLink">
                    <a:rPr lang="en-US" sz="1000" b="1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 algn="l"/>
                    <a:t>Ceršak</a:t>
                  </a:fld>
                  <a:endParaRPr lang="sl-SI" sz="1100" b="1"/>
                </a:p>
              </xdr:txBody>
            </xdr:sp>
            <xdr:sp macro="" textlink="$E$8">
              <xdr:nvSpPr>
                <xdr:cNvPr id="36" name="PoljeZBesedilom 35">
                  <a:extLst>
                    <a:ext uri="{FF2B5EF4-FFF2-40B4-BE49-F238E27FC236}">
                      <a16:creationId xmlns:a16="http://schemas.microsoft.com/office/drawing/2014/main" id="{00000000-0008-0000-0300-000024000000}"/>
                    </a:ext>
                  </a:extLst>
                </xdr:cNvPr>
                <xdr:cNvSpPr txBox="1"/>
              </xdr:nvSpPr>
              <xdr:spPr>
                <a:xfrm>
                  <a:off x="9576287" y="1242140"/>
                  <a:ext cx="1384902" cy="256507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noAutofit/>
                </a:bodyPr>
                <a:lstStyle/>
                <a:p>
                  <a:fld id="{34D9745A-B453-4850-8D04-05545D889B4D}" type="TxLink">
                    <a:rPr lang="en-US" sz="10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11,82772 cent/kWh/day</a:t>
                  </a:fld>
                  <a:endParaRPr lang="sl-SI" sz="1100"/>
                </a:p>
              </xdr:txBody>
            </xdr:sp>
            <xdr:sp macro="" textlink="$E$15">
              <xdr:nvSpPr>
                <xdr:cNvPr id="37" name="PoljeZBesedilom 36">
                  <a:extLst>
                    <a:ext uri="{FF2B5EF4-FFF2-40B4-BE49-F238E27FC236}">
                      <a16:creationId xmlns:a16="http://schemas.microsoft.com/office/drawing/2014/main" id="{00000000-0008-0000-0300-000025000000}"/>
                    </a:ext>
                  </a:extLst>
                </xdr:cNvPr>
                <xdr:cNvSpPr txBox="1"/>
              </xdr:nvSpPr>
              <xdr:spPr>
                <a:xfrm>
                  <a:off x="9576287" y="1501477"/>
                  <a:ext cx="1384902" cy="251938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fld id="{8CE04CE6-2E87-4609-ACAB-16A2BBEDDB09}" type="TxLink">
                    <a:rPr lang="en-US" sz="10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10,64494 cent/kWh/day</a:t>
                  </a:fld>
                  <a:endParaRPr lang="sl-SI" sz="1100"/>
                </a:p>
              </xdr:txBody>
            </xdr:sp>
          </xdr:grpSp>
          <xdr:sp macro="" textlink="">
            <xdr:nvSpPr>
              <xdr:cNvPr id="33" name="PoljeZBesedilom 32">
                <a:extLst>
                  <a:ext uri="{FF2B5EF4-FFF2-40B4-BE49-F238E27FC236}">
                    <a16:creationId xmlns:a16="http://schemas.microsoft.com/office/drawing/2014/main" id="{00000000-0008-0000-0300-000021000000}"/>
                  </a:ext>
                </a:extLst>
              </xdr:cNvPr>
              <xdr:cNvSpPr txBox="1"/>
            </xdr:nvSpPr>
            <xdr:spPr>
              <a:xfrm>
                <a:off x="12922620" y="805223"/>
                <a:ext cx="333041" cy="40543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sl-SI" sz="2000" b="0" cap="none" spc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A</a:t>
                </a:r>
              </a:p>
            </xdr:txBody>
          </xdr:sp>
        </xdr:grpSp>
        <xdr:grpSp>
          <xdr:nvGrpSpPr>
            <xdr:cNvPr id="9" name="Skupina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:cNvPr>
            <xdr:cNvGrpSpPr/>
          </xdr:nvGrpSpPr>
          <xdr:grpSpPr>
            <a:xfrm>
              <a:off x="13707891" y="3112682"/>
              <a:ext cx="2819542" cy="922168"/>
              <a:chOff x="13638218" y="3174049"/>
              <a:chExt cx="2833433" cy="924066"/>
            </a:xfrm>
          </xdr:grpSpPr>
          <xdr:grpSp>
            <xdr:nvGrpSpPr>
              <xdr:cNvPr id="26" name="Skupina 25">
                <a:extLst>
                  <a:ext uri="{FF2B5EF4-FFF2-40B4-BE49-F238E27FC236}">
                    <a16:creationId xmlns:a16="http://schemas.microsoft.com/office/drawing/2014/main" id="{00000000-0008-0000-0300-00001A000000}"/>
                  </a:ext>
                </a:extLst>
              </xdr:cNvPr>
              <xdr:cNvGrpSpPr>
                <a:grpSpLocks noChangeAspect="1"/>
              </xdr:cNvGrpSpPr>
            </xdr:nvGrpSpPr>
            <xdr:grpSpPr>
              <a:xfrm>
                <a:off x="13638218" y="3595300"/>
                <a:ext cx="2833433" cy="502815"/>
                <a:chOff x="8778183" y="1238251"/>
                <a:chExt cx="2702509" cy="504328"/>
              </a:xfrm>
            </xdr:grpSpPr>
            <xdr:sp macro="" textlink="">
              <xdr:nvSpPr>
                <xdr:cNvPr id="28" name="Pravokotnik 27">
                  <a:extLst>
                    <a:ext uri="{FF2B5EF4-FFF2-40B4-BE49-F238E27FC236}">
                      <a16:creationId xmlns:a16="http://schemas.microsoft.com/office/drawing/2014/main" id="{00000000-0008-0000-0300-00001C000000}"/>
                    </a:ext>
                  </a:extLst>
                </xdr:cNvPr>
                <xdr:cNvSpPr/>
              </xdr:nvSpPr>
              <xdr:spPr>
                <a:xfrm>
                  <a:off x="8778183" y="1238251"/>
                  <a:ext cx="2702509" cy="503809"/>
                </a:xfrm>
                <a:prstGeom prst="rect">
                  <a:avLst/>
                </a:prstGeom>
                <a:ln w="12700">
                  <a:solidFill>
                    <a:schemeClr val="tx1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1">
                  <a:schemeClr val="accent4"/>
                </a:lnRef>
                <a:fillRef idx="2">
                  <a:schemeClr val="accent4"/>
                </a:fillRef>
                <a:effectRef idx="1">
                  <a:schemeClr val="accent4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sl-SI" sz="1100" b="0"/>
                </a:p>
              </xdr:txBody>
            </xdr:sp>
            <xdr:sp macro="" textlink="$C$9">
              <xdr:nvSpPr>
                <xdr:cNvPr id="29" name="PoljeZBesedilom 28">
                  <a:extLst>
                    <a:ext uri="{FF2B5EF4-FFF2-40B4-BE49-F238E27FC236}">
                      <a16:creationId xmlns:a16="http://schemas.microsoft.com/office/drawing/2014/main" id="{00000000-0008-0000-0300-00001D000000}"/>
                    </a:ext>
                  </a:extLst>
                </xdr:cNvPr>
                <xdr:cNvSpPr txBox="1"/>
              </xdr:nvSpPr>
              <xdr:spPr>
                <a:xfrm>
                  <a:off x="8795278" y="1371822"/>
                  <a:ext cx="778556" cy="250642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pPr algn="l"/>
                  <a:fld id="{364E283E-18E6-4C20-9C30-5A7F39DEFDCC}" type="TxLink">
                    <a:rPr lang="en-US" sz="1000" b="1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 algn="l"/>
                    <a:t>Rogatec</a:t>
                  </a:fld>
                  <a:endParaRPr lang="sl-SI" sz="1100" b="1"/>
                </a:p>
              </xdr:txBody>
            </xdr:sp>
            <xdr:sp macro="" textlink="$E$9">
              <xdr:nvSpPr>
                <xdr:cNvPr id="30" name="PoljeZBesedilom 29">
                  <a:extLst>
                    <a:ext uri="{FF2B5EF4-FFF2-40B4-BE49-F238E27FC236}">
                      <a16:creationId xmlns:a16="http://schemas.microsoft.com/office/drawing/2014/main" id="{00000000-0008-0000-0300-00001E000000}"/>
                    </a:ext>
                  </a:extLst>
                </xdr:cNvPr>
                <xdr:cNvSpPr txBox="1"/>
              </xdr:nvSpPr>
              <xdr:spPr>
                <a:xfrm>
                  <a:off x="9576284" y="1238774"/>
                  <a:ext cx="1384892" cy="251507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noAutofit/>
                </a:bodyPr>
                <a:lstStyle/>
                <a:p>
                  <a:fld id="{F13DBACC-7B45-403C-A98D-08B06EC2871C}" type="TxLink">
                    <a:rPr lang="en-US" sz="10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2,26145 cent/kWh/day</a:t>
                  </a:fld>
                  <a:endParaRPr lang="sl-SI" sz="1100"/>
                </a:p>
              </xdr:txBody>
            </xdr:sp>
            <xdr:sp macro="" textlink="$E$16">
              <xdr:nvSpPr>
                <xdr:cNvPr id="31" name="PoljeZBesedilom 30">
                  <a:extLst>
                    <a:ext uri="{FF2B5EF4-FFF2-40B4-BE49-F238E27FC236}">
                      <a16:creationId xmlns:a16="http://schemas.microsoft.com/office/drawing/2014/main" id="{00000000-0008-0000-0300-00001F000000}"/>
                    </a:ext>
                  </a:extLst>
                </xdr:cNvPr>
                <xdr:cNvSpPr txBox="1"/>
              </xdr:nvSpPr>
              <xdr:spPr>
                <a:xfrm>
                  <a:off x="9576286" y="1491072"/>
                  <a:ext cx="1384892" cy="251507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fld id="{7305165F-8668-4604-9FEC-88B241D7A0A7}" type="TxLink">
                    <a:rPr lang="en-US" sz="10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2,51272 cent/kWh/day</a:t>
                  </a:fld>
                  <a:endParaRPr lang="sl-SI" sz="1100"/>
                </a:p>
              </xdr:txBody>
            </xdr:sp>
            <xdr:sp macro="" textlink="$C$33">
              <xdr:nvSpPr>
                <xdr:cNvPr id="48" name="PoljeZBesedilom 47">
                  <a:extLst>
                    <a:ext uri="{FF2B5EF4-FFF2-40B4-BE49-F238E27FC236}">
                      <a16:creationId xmlns:a16="http://schemas.microsoft.com/office/drawing/2014/main" id="{80D43958-7455-42F1-8FF4-28F15300492A}"/>
                    </a:ext>
                  </a:extLst>
                </xdr:cNvPr>
                <xdr:cNvSpPr txBox="1"/>
              </xdr:nvSpPr>
              <xdr:spPr>
                <a:xfrm>
                  <a:off x="10961891" y="1238553"/>
                  <a:ext cx="517728" cy="251507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noAutofit/>
                </a:bodyPr>
                <a:lstStyle/>
                <a:p>
                  <a:fld id="{A03E83F7-624A-411D-9434-69708673A37A}" type="TxLink">
                    <a:rPr lang="en-US" sz="1000" b="0" i="0" u="none" strike="noStrike">
                      <a:solidFill>
                        <a:sysClr val="windowText" lastClr="000000"/>
                      </a:solidFill>
                      <a:latin typeface="Calibri"/>
                      <a:cs typeface="Calibri"/>
                    </a:rPr>
                    <a:pPr/>
                    <a:t>Entry</a:t>
                  </a:fld>
                  <a:endParaRPr lang="sl-SI" sz="900" b="0">
                    <a:solidFill>
                      <a:sysClr val="windowText" lastClr="000000"/>
                    </a:solidFill>
                  </a:endParaRPr>
                </a:p>
              </xdr:txBody>
            </xdr:sp>
            <xdr:sp macro="" textlink="$D$32">
              <xdr:nvSpPr>
                <xdr:cNvPr id="49" name="PoljeZBesedilom 48">
                  <a:extLst>
                    <a:ext uri="{FF2B5EF4-FFF2-40B4-BE49-F238E27FC236}">
                      <a16:creationId xmlns:a16="http://schemas.microsoft.com/office/drawing/2014/main" id="{49A1675D-E4B1-47B8-99D9-FA4F2307004B}"/>
                    </a:ext>
                  </a:extLst>
                </xdr:cNvPr>
                <xdr:cNvSpPr txBox="1"/>
              </xdr:nvSpPr>
              <xdr:spPr>
                <a:xfrm>
                  <a:off x="10961893" y="1492255"/>
                  <a:ext cx="517728" cy="249232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noAutofit/>
                </a:bodyPr>
                <a:lstStyle/>
                <a:p>
                  <a:fld id="{FEA7A425-B9F6-4ECE-A822-6C1FAC4F7317}" type="TxLink">
                    <a:rPr lang="en-US" sz="1000" b="0" i="0" u="none" strike="noStrike">
                      <a:solidFill>
                        <a:sysClr val="windowText" lastClr="000000"/>
                      </a:solidFill>
                      <a:latin typeface="Calibri"/>
                      <a:cs typeface="Calibri"/>
                    </a:rPr>
                    <a:pPr/>
                    <a:t>Exit</a:t>
                  </a:fld>
                  <a:endParaRPr lang="sl-SI" sz="900" b="0">
                    <a:solidFill>
                      <a:sysClr val="windowText" lastClr="000000"/>
                    </a:solidFill>
                  </a:endParaRPr>
                </a:p>
              </xdr:txBody>
            </xdr:sp>
          </xdr:grpSp>
          <xdr:sp macro="" textlink="">
            <xdr:nvSpPr>
              <xdr:cNvPr id="27" name="PoljeZBesedilom 26">
                <a:extLst>
                  <a:ext uri="{FF2B5EF4-FFF2-40B4-BE49-F238E27FC236}">
                    <a16:creationId xmlns:a16="http://schemas.microsoft.com/office/drawing/2014/main" id="{00000000-0008-0000-0300-00001B000000}"/>
                  </a:ext>
                </a:extLst>
              </xdr:cNvPr>
              <xdr:cNvSpPr txBox="1"/>
            </xdr:nvSpPr>
            <xdr:spPr>
              <a:xfrm>
                <a:off x="15470967" y="3174049"/>
                <a:ext cx="333041" cy="40543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sl-SI" sz="2000" b="0" cap="none" spc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C</a:t>
                </a:r>
              </a:p>
            </xdr:txBody>
          </xdr:sp>
        </xdr:grpSp>
        <xdr:grpSp>
          <xdr:nvGrpSpPr>
            <xdr:cNvPr id="10" name="Skupina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:cNvPr>
            <xdr:cNvGrpSpPr/>
          </xdr:nvGrpSpPr>
          <xdr:grpSpPr>
            <a:xfrm>
              <a:off x="9510094" y="4167670"/>
              <a:ext cx="2277530" cy="902879"/>
              <a:chOff x="10053851" y="4093418"/>
              <a:chExt cx="2283633" cy="925588"/>
            </a:xfrm>
          </xdr:grpSpPr>
          <xdr:grpSp>
            <xdr:nvGrpSpPr>
              <xdr:cNvPr id="20" name="Skupina 19">
                <a:extLst>
                  <a:ext uri="{FF2B5EF4-FFF2-40B4-BE49-F238E27FC236}">
                    <a16:creationId xmlns:a16="http://schemas.microsoft.com/office/drawing/2014/main" id="{00000000-0008-0000-0300-000014000000}"/>
                  </a:ext>
                </a:extLst>
              </xdr:cNvPr>
              <xdr:cNvGrpSpPr>
                <a:grpSpLocks noChangeAspect="1"/>
              </xdr:cNvGrpSpPr>
            </xdr:nvGrpSpPr>
            <xdr:grpSpPr>
              <a:xfrm>
                <a:off x="10053851" y="4500653"/>
                <a:ext cx="2283633" cy="518353"/>
                <a:chOff x="8778183" y="1238250"/>
                <a:chExt cx="2183006" cy="517940"/>
              </a:xfrm>
            </xdr:grpSpPr>
            <xdr:sp macro="" textlink="">
              <xdr:nvSpPr>
                <xdr:cNvPr id="22" name="Pravokotnik 21">
                  <a:extLst>
                    <a:ext uri="{FF2B5EF4-FFF2-40B4-BE49-F238E27FC236}">
                      <a16:creationId xmlns:a16="http://schemas.microsoft.com/office/drawing/2014/main" id="{00000000-0008-0000-0300-000016000000}"/>
                    </a:ext>
                  </a:extLst>
                </xdr:cNvPr>
                <xdr:cNvSpPr/>
              </xdr:nvSpPr>
              <xdr:spPr>
                <a:xfrm>
                  <a:off x="8778183" y="1238250"/>
                  <a:ext cx="2182318" cy="517126"/>
                </a:xfrm>
                <a:prstGeom prst="rect">
                  <a:avLst/>
                </a:prstGeom>
                <a:ln w="12700">
                  <a:solidFill>
                    <a:schemeClr val="tx1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1">
                  <a:schemeClr val="accent4"/>
                </a:lnRef>
                <a:fillRef idx="2">
                  <a:schemeClr val="accent4"/>
                </a:fillRef>
                <a:effectRef idx="1">
                  <a:schemeClr val="accent4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sl-SI" sz="1100" b="0"/>
                </a:p>
              </xdr:txBody>
            </xdr:sp>
            <xdr:sp macro="" textlink="$C$11">
              <xdr:nvSpPr>
                <xdr:cNvPr id="23" name="PoljeZBesedilom 22">
                  <a:extLst>
                    <a:ext uri="{FF2B5EF4-FFF2-40B4-BE49-F238E27FC236}">
                      <a16:creationId xmlns:a16="http://schemas.microsoft.com/office/drawing/2014/main" id="{00000000-0008-0000-0300-000017000000}"/>
                    </a:ext>
                  </a:extLst>
                </xdr:cNvPr>
                <xdr:cNvSpPr txBox="1"/>
              </xdr:nvSpPr>
              <xdr:spPr>
                <a:xfrm>
                  <a:off x="8795278" y="1369690"/>
                  <a:ext cx="778556" cy="254907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pPr algn="l"/>
                  <a:fld id="{AF621EDA-AABF-43AA-A592-7B0EA9C2EF02}" type="TxLink">
                    <a:rPr lang="en-US" sz="1000" b="1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 algn="l"/>
                    <a:t>Slovenia</a:t>
                  </a:fld>
                  <a:endParaRPr lang="sl-SI" sz="1100" b="1"/>
                </a:p>
              </xdr:txBody>
            </xdr:sp>
            <xdr:sp macro="" textlink="$E$11">
              <xdr:nvSpPr>
                <xdr:cNvPr id="24" name="PoljeZBesedilom 23">
                  <a:extLst>
                    <a:ext uri="{FF2B5EF4-FFF2-40B4-BE49-F238E27FC236}">
                      <a16:creationId xmlns:a16="http://schemas.microsoft.com/office/drawing/2014/main" id="{00000000-0008-0000-0300-000018000000}"/>
                    </a:ext>
                  </a:extLst>
                </xdr:cNvPr>
                <xdr:cNvSpPr txBox="1"/>
              </xdr:nvSpPr>
              <xdr:spPr>
                <a:xfrm>
                  <a:off x="9576287" y="1242225"/>
                  <a:ext cx="1384901" cy="258133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noAutofit/>
                </a:bodyPr>
                <a:lstStyle/>
                <a:p>
                  <a:fld id="{3DB96FE3-206E-40DF-B314-C324052711AA}" type="TxLink">
                    <a:rPr lang="en-US" sz="1000" b="0" i="0" u="none" strike="noStrike">
                      <a:solidFill>
                        <a:srgbClr val="C00000"/>
                      </a:solidFill>
                      <a:latin typeface="Calibri"/>
                      <a:cs typeface="Calibri"/>
                    </a:rPr>
                    <a:pPr/>
                    <a:t>7,62811 cent/kWh/day</a:t>
                  </a:fld>
                  <a:endParaRPr lang="sl-SI" sz="1100"/>
                </a:p>
              </xdr:txBody>
            </xdr:sp>
            <xdr:sp macro="" textlink="$E$18">
              <xdr:nvSpPr>
                <xdr:cNvPr id="25" name="PoljeZBesedilom 24">
                  <a:extLst>
                    <a:ext uri="{FF2B5EF4-FFF2-40B4-BE49-F238E27FC236}">
                      <a16:creationId xmlns:a16="http://schemas.microsoft.com/office/drawing/2014/main" id="{00000000-0008-0000-0300-000019000000}"/>
                    </a:ext>
                  </a:extLst>
                </xdr:cNvPr>
                <xdr:cNvSpPr txBox="1"/>
              </xdr:nvSpPr>
              <xdr:spPr>
                <a:xfrm>
                  <a:off x="9576287" y="1498057"/>
                  <a:ext cx="1384902" cy="258133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fld id="{0240C72F-0603-44E8-B80B-479C74844AB1}" type="TxLink">
                    <a:rPr lang="en-US" sz="1000" b="0" i="0" u="none" strike="noStrike">
                      <a:solidFill>
                        <a:srgbClr val="C00000"/>
                      </a:solidFill>
                      <a:latin typeface="Calibri"/>
                      <a:cs typeface="Calibri"/>
                    </a:rPr>
                    <a:pPr/>
                    <a:t>53,54100 cent/kWh/day</a:t>
                  </a:fld>
                  <a:endParaRPr lang="sl-SI" sz="1100"/>
                </a:p>
              </xdr:txBody>
            </xdr:sp>
          </xdr:grpSp>
          <xdr:sp macro="" textlink="">
            <xdr:nvSpPr>
              <xdr:cNvPr id="21" name="PoljeZBesedilom 20">
                <a:extLst>
                  <a:ext uri="{FF2B5EF4-FFF2-40B4-BE49-F238E27FC236}">
                    <a16:creationId xmlns:a16="http://schemas.microsoft.com/office/drawing/2014/main" id="{00000000-0008-0000-0300-000015000000}"/>
                  </a:ext>
                </a:extLst>
              </xdr:cNvPr>
              <xdr:cNvSpPr txBox="1"/>
            </xdr:nvSpPr>
            <xdr:spPr>
              <a:xfrm>
                <a:off x="11907150" y="4093418"/>
                <a:ext cx="309893" cy="40543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sl-SI" sz="2000" b="0" cap="none" spc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E</a:t>
                </a:r>
              </a:p>
            </xdr:txBody>
          </xdr:sp>
        </xdr:grpSp>
        <xdr:grpSp>
          <xdr:nvGrpSpPr>
            <xdr:cNvPr id="11" name="Skupina 10">
              <a:extLst>
                <a:ext uri="{FF2B5EF4-FFF2-40B4-BE49-F238E27FC236}">
                  <a16:creationId xmlns:a16="http://schemas.microsoft.com/office/drawing/2014/main" id="{00000000-0008-0000-0300-00000B000000}"/>
                </a:ext>
              </a:extLst>
            </xdr:cNvPr>
            <xdr:cNvGrpSpPr/>
          </xdr:nvGrpSpPr>
          <xdr:grpSpPr>
            <a:xfrm>
              <a:off x="6018107" y="4021222"/>
              <a:ext cx="2899218" cy="898089"/>
              <a:chOff x="6026401" y="4052005"/>
              <a:chExt cx="2897212" cy="920787"/>
            </a:xfrm>
          </xdr:grpSpPr>
          <xdr:grpSp>
            <xdr:nvGrpSpPr>
              <xdr:cNvPr id="14" name="Skupina 13">
                <a:extLst>
                  <a:ext uri="{FF2B5EF4-FFF2-40B4-BE49-F238E27FC236}">
                    <a16:creationId xmlns:a16="http://schemas.microsoft.com/office/drawing/2014/main" id="{00000000-0008-0000-0300-00000E000000}"/>
                  </a:ext>
                </a:extLst>
              </xdr:cNvPr>
              <xdr:cNvGrpSpPr>
                <a:grpSpLocks noChangeAspect="1"/>
              </xdr:cNvGrpSpPr>
            </xdr:nvGrpSpPr>
            <xdr:grpSpPr>
              <a:xfrm>
                <a:off x="6026401" y="4461561"/>
                <a:ext cx="2897212" cy="511231"/>
                <a:chOff x="8190161" y="1238250"/>
                <a:chExt cx="2763216" cy="516653"/>
              </a:xfrm>
            </xdr:grpSpPr>
            <xdr:sp macro="" textlink="">
              <xdr:nvSpPr>
                <xdr:cNvPr id="16" name="Pravokotnik 15">
                  <a:extLst>
                    <a:ext uri="{FF2B5EF4-FFF2-40B4-BE49-F238E27FC236}">
                      <a16:creationId xmlns:a16="http://schemas.microsoft.com/office/drawing/2014/main" id="{00000000-0008-0000-0300-000010000000}"/>
                    </a:ext>
                  </a:extLst>
                </xdr:cNvPr>
                <xdr:cNvSpPr/>
              </xdr:nvSpPr>
              <xdr:spPr>
                <a:xfrm>
                  <a:off x="8190161" y="1238250"/>
                  <a:ext cx="2762225" cy="516653"/>
                </a:xfrm>
                <a:prstGeom prst="rect">
                  <a:avLst/>
                </a:prstGeom>
                <a:ln w="12700">
                  <a:solidFill>
                    <a:schemeClr val="tx1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1">
                  <a:schemeClr val="accent4"/>
                </a:lnRef>
                <a:fillRef idx="2">
                  <a:schemeClr val="accent4"/>
                </a:fillRef>
                <a:effectRef idx="1">
                  <a:schemeClr val="accent4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sl-SI" sz="1100" b="0"/>
                </a:p>
              </xdr:txBody>
            </xdr:sp>
            <xdr:sp macro="" textlink="$C$10">
              <xdr:nvSpPr>
                <xdr:cNvPr id="17" name="PoljeZBesedilom 16">
                  <a:extLst>
                    <a:ext uri="{FF2B5EF4-FFF2-40B4-BE49-F238E27FC236}">
                      <a16:creationId xmlns:a16="http://schemas.microsoft.com/office/drawing/2014/main" id="{00000000-0008-0000-0300-000011000000}"/>
                    </a:ext>
                  </a:extLst>
                </xdr:cNvPr>
                <xdr:cNvSpPr txBox="1"/>
              </xdr:nvSpPr>
              <xdr:spPr>
                <a:xfrm>
                  <a:off x="8221407" y="1368220"/>
                  <a:ext cx="1352429" cy="257846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pPr algn="l"/>
                  <a:fld id="{969B813B-D590-45E0-8338-FA483200A874}" type="TxLink">
                    <a:rPr lang="en-US" sz="1000" b="1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 algn="l"/>
                    <a:t>Šempeter pri Gorici</a:t>
                  </a:fld>
                  <a:endParaRPr lang="sl-SI" sz="1100" b="1"/>
                </a:p>
              </xdr:txBody>
            </xdr:sp>
            <xdr:sp macro="" textlink="$E$10">
              <xdr:nvSpPr>
                <xdr:cNvPr id="18" name="PoljeZBesedilom 17">
                  <a:extLst>
                    <a:ext uri="{FF2B5EF4-FFF2-40B4-BE49-F238E27FC236}">
                      <a16:creationId xmlns:a16="http://schemas.microsoft.com/office/drawing/2014/main" id="{00000000-0008-0000-0300-000012000000}"/>
                    </a:ext>
                  </a:extLst>
                </xdr:cNvPr>
                <xdr:cNvSpPr txBox="1"/>
              </xdr:nvSpPr>
              <xdr:spPr>
                <a:xfrm>
                  <a:off x="9576288" y="1238663"/>
                  <a:ext cx="1377089" cy="261109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fld id="{9AC43F5D-092F-46D3-A6CF-3163A0AE2088}" type="TxLink">
                    <a:rPr lang="en-US" sz="10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8,79517 cent/kWh/day</a:t>
                  </a:fld>
                  <a:endParaRPr lang="sl-SI" sz="1100"/>
                </a:p>
              </xdr:txBody>
            </xdr:sp>
            <xdr:sp macro="" textlink="$E$17">
              <xdr:nvSpPr>
                <xdr:cNvPr id="19" name="PoljeZBesedilom 18">
                  <a:extLst>
                    <a:ext uri="{FF2B5EF4-FFF2-40B4-BE49-F238E27FC236}">
                      <a16:creationId xmlns:a16="http://schemas.microsoft.com/office/drawing/2014/main" id="{00000000-0008-0000-0300-000013000000}"/>
                    </a:ext>
                  </a:extLst>
                </xdr:cNvPr>
                <xdr:cNvSpPr txBox="1"/>
              </xdr:nvSpPr>
              <xdr:spPr>
                <a:xfrm>
                  <a:off x="9576287" y="1493476"/>
                  <a:ext cx="1377089" cy="261109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fld id="{116C7A71-4D2A-4C30-A821-A0628CF8291B}" type="TxLink">
                    <a:rPr lang="en-US" sz="10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9,77241 cent/kWh/day</a:t>
                  </a:fld>
                  <a:endParaRPr lang="sl-SI" sz="1100"/>
                </a:p>
              </xdr:txBody>
            </xdr:sp>
          </xdr:grpSp>
          <xdr:sp macro="" textlink="">
            <xdr:nvSpPr>
              <xdr:cNvPr id="15" name="PoljeZBesedilom 14">
                <a:extLst>
                  <a:ext uri="{FF2B5EF4-FFF2-40B4-BE49-F238E27FC236}">
                    <a16:creationId xmlns:a16="http://schemas.microsoft.com/office/drawing/2014/main" id="{00000000-0008-0000-0300-00000F000000}"/>
                  </a:ext>
                </a:extLst>
              </xdr:cNvPr>
              <xdr:cNvSpPr txBox="1"/>
            </xdr:nvSpPr>
            <xdr:spPr>
              <a:xfrm>
                <a:off x="8393414" y="4052005"/>
                <a:ext cx="302519" cy="40543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sl-SI" sz="2000" b="0" cap="none" spc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F</a:t>
                </a:r>
              </a:p>
            </xdr:txBody>
          </xdr:sp>
        </xdr:grpSp>
        <xdr:sp macro="" textlink="">
          <xdr:nvSpPr>
            <xdr:cNvPr id="12" name="PoljeZBesedilom 11">
              <a:extLst>
                <a:ext uri="{FF2B5EF4-FFF2-40B4-BE49-F238E27FC236}">
                  <a16:creationId xmlns:a16="http://schemas.microsoft.com/office/drawing/2014/main" id="{00000000-0008-0000-0300-00000C000000}"/>
                </a:ext>
              </a:extLst>
            </xdr:cNvPr>
            <xdr:cNvSpPr txBox="1"/>
          </xdr:nvSpPr>
          <xdr:spPr>
            <a:xfrm>
              <a:off x="10780302" y="3043682"/>
              <a:ext cx="310786" cy="3449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spAutoFit/>
            </a:bodyPr>
            <a:lstStyle/>
            <a:p>
              <a:pPr algn="ctr"/>
              <a:r>
                <a:rPr lang="sl-SI" sz="1600" b="0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</a:rPr>
                <a:t>D</a:t>
              </a:r>
            </a:p>
          </xdr:txBody>
        </xdr:sp>
        <xdr:sp macro="" textlink="">
          <xdr:nvSpPr>
            <xdr:cNvPr id="13" name="PoljeZBesedilom 12">
              <a:extLst>
                <a:ext uri="{FF2B5EF4-FFF2-40B4-BE49-F238E27FC236}">
                  <a16:creationId xmlns:a16="http://schemas.microsoft.com/office/drawing/2014/main" id="{00000000-0008-0000-0300-00000D000000}"/>
                </a:ext>
              </a:extLst>
            </xdr:cNvPr>
            <xdr:cNvSpPr txBox="1"/>
          </xdr:nvSpPr>
          <xdr:spPr>
            <a:xfrm>
              <a:off x="13084171" y="2926989"/>
              <a:ext cx="303286" cy="3449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spAutoFit/>
            </a:bodyPr>
            <a:lstStyle/>
            <a:p>
              <a:pPr algn="ctr"/>
              <a:r>
                <a:rPr lang="sl-SI" sz="1600" b="0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</a:rPr>
                <a:t>B</a:t>
              </a:r>
            </a:p>
          </xdr:txBody>
        </xdr:sp>
      </xdr:grpSp>
      <xdr:sp macro="" textlink="">
        <xdr:nvSpPr>
          <xdr:cNvPr id="4" name="Elipsa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9715604" y="4322400"/>
            <a:ext cx="163636" cy="171941"/>
          </a:xfrm>
          <a:prstGeom prst="ellipse">
            <a:avLst/>
          </a:prstGeom>
          <a:noFill/>
          <a:ln w="12700">
            <a:solidFill>
              <a:schemeClr val="tx1">
                <a:lumMod val="65000"/>
                <a:lumOff val="35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l-SI" sz="1100"/>
          </a:p>
        </xdr:txBody>
      </xdr:sp>
      <xdr:sp macro="" textlink="">
        <xdr:nvSpPr>
          <xdr:cNvPr id="5" name="Elipsa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13571374" y="2615021"/>
            <a:ext cx="163792" cy="171940"/>
          </a:xfrm>
          <a:prstGeom prst="ellipse">
            <a:avLst/>
          </a:prstGeom>
          <a:noFill/>
          <a:ln w="12700">
            <a:solidFill>
              <a:schemeClr val="tx1">
                <a:lumMod val="65000"/>
                <a:lumOff val="35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l-SI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1137215</xdr:colOff>
          <xdr:row>38</xdr:row>
          <xdr:rowOff>50077</xdr:rowOff>
        </xdr:from>
        <xdr:to>
          <xdr:col>4</xdr:col>
          <xdr:colOff>1137215</xdr:colOff>
          <xdr:row>38</xdr:row>
          <xdr:rowOff>50077</xdr:rowOff>
        </xdr:to>
        <xdr:grpSp>
          <xdr:nvGrpSpPr>
            <xdr:cNvPr id="47" name="Skupina 46">
              <a:extLst>
                <a:ext uri="{FF2B5EF4-FFF2-40B4-BE49-F238E27FC236}">
                  <a16:creationId xmlns:a16="http://schemas.microsoft.com/office/drawing/2014/main" id="{00000000-0008-0000-0300-00002F000000}"/>
                </a:ext>
              </a:extLst>
            </xdr:cNvPr>
            <xdr:cNvGrpSpPr/>
          </xdr:nvGrpSpPr>
          <xdr:grpSpPr>
            <a:xfrm>
              <a:off x="5364519" y="7698652"/>
              <a:ext cx="0" cy="0"/>
              <a:chOff x="5364519" y="7698652"/>
              <a:chExt cx="0" cy="0"/>
            </a:xfrm>
          </xdr:grpSpPr>
        </xdr:grp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1</xdr:row>
      <xdr:rowOff>274544</xdr:rowOff>
    </xdr:from>
    <xdr:to>
      <xdr:col>15</xdr:col>
      <xdr:colOff>711421</xdr:colOff>
      <xdr:row>30</xdr:row>
      <xdr:rowOff>211210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>
          <a:grpSpLocks noChangeAspect="1"/>
        </xdr:cNvGrpSpPr>
      </xdr:nvGrpSpPr>
      <xdr:grpSpPr>
        <a:xfrm>
          <a:off x="7623666" y="459384"/>
          <a:ext cx="11723233" cy="5571507"/>
          <a:chOff x="6008887" y="655760"/>
          <a:chExt cx="10384374" cy="5754502"/>
        </a:xfrm>
      </xdr:grpSpPr>
      <xdr:grpSp>
        <xdr:nvGrpSpPr>
          <xdr:cNvPr id="5" name="Skupina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GrpSpPr/>
        </xdr:nvGrpSpPr>
        <xdr:grpSpPr>
          <a:xfrm>
            <a:off x="6008887" y="655760"/>
            <a:ext cx="10384374" cy="5754502"/>
            <a:chOff x="6018105" y="657225"/>
            <a:chExt cx="10364896" cy="5741314"/>
          </a:xfrm>
        </xdr:grpSpPr>
        <xdr:grpSp>
          <xdr:nvGrpSpPr>
            <xdr:cNvPr id="8" name="Skupina 7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GrpSpPr/>
          </xdr:nvGrpSpPr>
          <xdr:grpSpPr>
            <a:xfrm>
              <a:off x="7881695" y="657225"/>
              <a:ext cx="8501306" cy="5741314"/>
              <a:chOff x="7881695" y="657225"/>
              <a:chExt cx="8501306" cy="5741314"/>
            </a:xfrm>
          </xdr:grpSpPr>
          <xdr:pic>
            <xdr:nvPicPr>
              <xdr:cNvPr id="42" name="Slika 41">
                <a:extLst>
                  <a:ext uri="{FF2B5EF4-FFF2-40B4-BE49-F238E27FC236}">
                    <a16:creationId xmlns:a16="http://schemas.microsoft.com/office/drawing/2014/main" id="{00000000-0008-0000-0200-00002A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 cstate="print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7881695" y="657225"/>
                <a:ext cx="8501306" cy="5741314"/>
              </a:xfrm>
              <a:prstGeom prst="rect">
                <a:avLst/>
              </a:prstGeom>
            </xdr:spPr>
          </xdr:pic>
          <xdr:sp macro="" textlink="">
            <xdr:nvSpPr>
              <xdr:cNvPr id="43" name="Elipsa 42">
                <a:extLst>
                  <a:ext uri="{FF2B5EF4-FFF2-40B4-BE49-F238E27FC236}">
                    <a16:creationId xmlns:a16="http://schemas.microsoft.com/office/drawing/2014/main" id="{00000000-0008-0000-0200-00002B000000}"/>
                  </a:ext>
                </a:extLst>
              </xdr:cNvPr>
              <xdr:cNvSpPr/>
            </xdr:nvSpPr>
            <xdr:spPr>
              <a:xfrm>
                <a:off x="13379011" y="1756870"/>
                <a:ext cx="143970" cy="147825"/>
              </a:xfrm>
              <a:prstGeom prst="ellipse">
                <a:avLst/>
              </a:prstGeom>
              <a:solidFill>
                <a:schemeClr val="accent4"/>
              </a:solidFill>
              <a:ln w="12700"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1">
                <a:schemeClr val="accent2"/>
              </a:lnRef>
              <a:fillRef idx="3">
                <a:schemeClr val="accent2"/>
              </a:fillRef>
              <a:effectRef idx="2">
                <a:schemeClr val="accent2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sl-SI" sz="1100"/>
              </a:p>
            </xdr:txBody>
          </xdr:sp>
          <xdr:sp macro="" textlink="">
            <xdr:nvSpPr>
              <xdr:cNvPr id="44" name="Elipsa 43">
                <a:extLst>
                  <a:ext uri="{FF2B5EF4-FFF2-40B4-BE49-F238E27FC236}">
                    <a16:creationId xmlns:a16="http://schemas.microsoft.com/office/drawing/2014/main" id="{00000000-0008-0000-0200-00002C000000}"/>
                  </a:ext>
                </a:extLst>
              </xdr:cNvPr>
              <xdr:cNvSpPr/>
            </xdr:nvSpPr>
            <xdr:spPr>
              <a:xfrm>
                <a:off x="13520188" y="3312817"/>
                <a:ext cx="143970" cy="149139"/>
              </a:xfrm>
              <a:prstGeom prst="ellipse">
                <a:avLst/>
              </a:prstGeom>
              <a:solidFill>
                <a:schemeClr val="accent4"/>
              </a:solidFill>
              <a:ln w="12700"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1">
                <a:schemeClr val="accent2"/>
              </a:lnRef>
              <a:fillRef idx="3">
                <a:schemeClr val="accent2"/>
              </a:fillRef>
              <a:effectRef idx="2">
                <a:schemeClr val="accent2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sl-SI" sz="1100"/>
              </a:p>
            </xdr:txBody>
          </xdr:sp>
          <xdr:sp macro="" textlink="">
            <xdr:nvSpPr>
              <xdr:cNvPr id="45" name="Elipsa 44">
                <a:extLst>
                  <a:ext uri="{FF2B5EF4-FFF2-40B4-BE49-F238E27FC236}">
                    <a16:creationId xmlns:a16="http://schemas.microsoft.com/office/drawing/2014/main" id="{00000000-0008-0000-0200-00002D000000}"/>
                  </a:ext>
                </a:extLst>
              </xdr:cNvPr>
              <xdr:cNvSpPr/>
            </xdr:nvSpPr>
            <xdr:spPr>
              <a:xfrm>
                <a:off x="8893065" y="4204467"/>
                <a:ext cx="143970" cy="146839"/>
              </a:xfrm>
              <a:prstGeom prst="ellipse">
                <a:avLst/>
              </a:prstGeom>
              <a:solidFill>
                <a:schemeClr val="accent4"/>
              </a:solidFill>
              <a:ln w="12700"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1">
                <a:schemeClr val="accent2"/>
              </a:lnRef>
              <a:fillRef idx="3">
                <a:schemeClr val="accent2"/>
              </a:fillRef>
              <a:effectRef idx="2">
                <a:schemeClr val="accent2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sl-SI" sz="1100"/>
              </a:p>
            </xdr:txBody>
          </xdr:sp>
          <xdr:sp macro="" textlink="">
            <xdr:nvSpPr>
              <xdr:cNvPr id="46" name="Elipsa 45">
                <a:extLst>
                  <a:ext uri="{FF2B5EF4-FFF2-40B4-BE49-F238E27FC236}">
                    <a16:creationId xmlns:a16="http://schemas.microsoft.com/office/drawing/2014/main" id="{00000000-0008-0000-0200-00002E000000}"/>
                  </a:ext>
                </a:extLst>
              </xdr:cNvPr>
              <xdr:cNvSpPr/>
            </xdr:nvSpPr>
            <xdr:spPr>
              <a:xfrm>
                <a:off x="13504147" y="3180960"/>
                <a:ext cx="93651" cy="97014"/>
              </a:xfrm>
              <a:prstGeom prst="ellipse">
                <a:avLst/>
              </a:prstGeom>
              <a:solidFill>
                <a:schemeClr val="accent4"/>
              </a:solidFill>
              <a:ln w="12700"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1">
                <a:schemeClr val="accent2"/>
              </a:lnRef>
              <a:fillRef idx="3">
                <a:schemeClr val="accent2"/>
              </a:fillRef>
              <a:effectRef idx="2">
                <a:schemeClr val="accent2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sl-SI" sz="1100"/>
              </a:p>
            </xdr:txBody>
          </xdr:sp>
          <xdr:sp macro="" textlink="">
            <xdr:nvSpPr>
              <xdr:cNvPr id="47" name="Elipsa 46">
                <a:extLst>
                  <a:ext uri="{FF2B5EF4-FFF2-40B4-BE49-F238E27FC236}">
                    <a16:creationId xmlns:a16="http://schemas.microsoft.com/office/drawing/2014/main" id="{00000000-0008-0000-0200-00002F000000}"/>
                  </a:ext>
                </a:extLst>
              </xdr:cNvPr>
              <xdr:cNvSpPr/>
            </xdr:nvSpPr>
            <xdr:spPr>
              <a:xfrm>
                <a:off x="10879016" y="3404088"/>
                <a:ext cx="93651" cy="97014"/>
              </a:xfrm>
              <a:prstGeom prst="ellipse">
                <a:avLst/>
              </a:prstGeom>
              <a:solidFill>
                <a:schemeClr val="accent4"/>
              </a:solidFill>
              <a:ln w="12700"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1">
                <a:schemeClr val="accent2"/>
              </a:lnRef>
              <a:fillRef idx="3">
                <a:schemeClr val="accent2"/>
              </a:fillRef>
              <a:effectRef idx="2">
                <a:schemeClr val="accent2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sl-SI" sz="1100"/>
              </a:p>
            </xdr:txBody>
          </xdr:sp>
          <xdr:sp macro="" textlink="">
            <xdr:nvSpPr>
              <xdr:cNvPr id="48" name="Elipsa 47">
                <a:extLst>
                  <a:ext uri="{FF2B5EF4-FFF2-40B4-BE49-F238E27FC236}">
                    <a16:creationId xmlns:a16="http://schemas.microsoft.com/office/drawing/2014/main" id="{00000000-0008-0000-0200-000030000000}"/>
                  </a:ext>
                </a:extLst>
              </xdr:cNvPr>
              <xdr:cNvSpPr/>
            </xdr:nvSpPr>
            <xdr:spPr>
              <a:xfrm>
                <a:off x="11659333" y="3981449"/>
                <a:ext cx="273777" cy="285751"/>
              </a:xfrm>
              <a:prstGeom prst="ellipse">
                <a:avLst/>
              </a:prstGeom>
              <a:solidFill>
                <a:schemeClr val="accent4"/>
              </a:solidFill>
              <a:ln w="12700"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1">
                <a:schemeClr val="accent2"/>
              </a:lnRef>
              <a:fillRef idx="3">
                <a:schemeClr val="accent2"/>
              </a:fillRef>
              <a:effectRef idx="2">
                <a:schemeClr val="accent2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sl-SI" sz="1100"/>
              </a:p>
            </xdr:txBody>
          </xdr:sp>
        </xdr:grpSp>
        <xdr:grpSp>
          <xdr:nvGrpSpPr>
            <xdr:cNvPr id="9" name="Skupina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GrpSpPr/>
          </xdr:nvGrpSpPr>
          <xdr:grpSpPr>
            <a:xfrm>
              <a:off x="9231565" y="3396934"/>
              <a:ext cx="1289638" cy="342786"/>
              <a:chOff x="9098215" y="3474495"/>
              <a:chExt cx="1289638" cy="342786"/>
            </a:xfrm>
          </xdr:grpSpPr>
          <xdr:sp macro="" textlink="">
            <xdr:nvSpPr>
              <xdr:cNvPr id="40" name="PoljeZBesedilom 39">
                <a:extLst>
                  <a:ext uri="{FF2B5EF4-FFF2-40B4-BE49-F238E27FC236}">
                    <a16:creationId xmlns:a16="http://schemas.microsoft.com/office/drawing/2014/main" id="{00000000-0008-0000-0200-000028000000}"/>
                  </a:ext>
                </a:extLst>
              </xdr:cNvPr>
              <xdr:cNvSpPr txBox="1"/>
            </xdr:nvSpPr>
            <xdr:spPr>
              <a:xfrm>
                <a:off x="9098215" y="3474495"/>
                <a:ext cx="1183341" cy="342786"/>
              </a:xfrm>
              <a:prstGeom prst="rect">
                <a:avLst/>
              </a:prstGeom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>
                <a:spAutoFit/>
              </a:bodyPr>
              <a:lstStyle/>
              <a:p>
                <a:pPr algn="l"/>
                <a:r>
                  <a:rPr lang="sl-SI" sz="1600" b="1"/>
                  <a:t>CAA</a:t>
                </a:r>
              </a:p>
            </xdr:txBody>
          </xdr:sp>
          <xdr:sp macro="" textlink="$H$10">
            <xdr:nvSpPr>
              <xdr:cNvPr id="41" name="PoljeZBesedilom 40">
                <a:extLst>
                  <a:ext uri="{FF2B5EF4-FFF2-40B4-BE49-F238E27FC236}">
                    <a16:creationId xmlns:a16="http://schemas.microsoft.com/office/drawing/2014/main" id="{00000000-0008-0000-0200-000029000000}"/>
                  </a:ext>
                </a:extLst>
              </xdr:cNvPr>
              <xdr:cNvSpPr txBox="1"/>
            </xdr:nvSpPr>
            <xdr:spPr>
              <a:xfrm>
                <a:off x="9547410" y="3488228"/>
                <a:ext cx="840443" cy="31149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ctr">
                <a:spAutoFit/>
              </a:bodyPr>
              <a:lstStyle/>
              <a:p>
                <a:pPr algn="l"/>
                <a:fld id="{DD5D3783-8162-4BBF-A710-BE5D10D5CD35}" type="TxLink">
                  <a:rPr lang="en-US" sz="1400" b="0" i="0" u="none" strike="noStrike">
                    <a:solidFill>
                      <a:schemeClr val="tx1"/>
                    </a:solidFill>
                    <a:latin typeface="+mn-lt"/>
                    <a:cs typeface="Calibri"/>
                  </a:rPr>
                  <a:pPr algn="l"/>
                  <a:t>63,78%</a:t>
                </a:fld>
                <a:endParaRPr lang="sl-SI" sz="2800" b="0">
                  <a:solidFill>
                    <a:schemeClr val="tx1"/>
                  </a:solidFill>
                  <a:latin typeface="+mn-lt"/>
                </a:endParaRPr>
              </a:p>
            </xdr:txBody>
          </xdr:sp>
        </xdr:grpSp>
        <xdr:grpSp>
          <xdr:nvGrpSpPr>
            <xdr:cNvPr id="10" name="Skupina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GrpSpPr/>
          </xdr:nvGrpSpPr>
          <xdr:grpSpPr>
            <a:xfrm>
              <a:off x="11118131" y="790371"/>
              <a:ext cx="2424330" cy="913499"/>
              <a:chOff x="11083606" y="805223"/>
              <a:chExt cx="2436288" cy="924197"/>
            </a:xfrm>
          </xdr:grpSpPr>
          <xdr:grpSp>
            <xdr:nvGrpSpPr>
              <xdr:cNvPr id="34" name="Skupina 33">
                <a:extLst>
                  <a:ext uri="{FF2B5EF4-FFF2-40B4-BE49-F238E27FC236}">
                    <a16:creationId xmlns:a16="http://schemas.microsoft.com/office/drawing/2014/main" id="{00000000-0008-0000-0200-000022000000}"/>
                  </a:ext>
                </a:extLst>
              </xdr:cNvPr>
              <xdr:cNvGrpSpPr>
                <a:grpSpLocks noChangeAspect="1"/>
              </xdr:cNvGrpSpPr>
            </xdr:nvGrpSpPr>
            <xdr:grpSpPr>
              <a:xfrm>
                <a:off x="11083606" y="1215756"/>
                <a:ext cx="2436288" cy="513664"/>
                <a:chOff x="8778182" y="1238251"/>
                <a:chExt cx="2323715" cy="507593"/>
              </a:xfrm>
            </xdr:grpSpPr>
            <xdr:sp macro="" textlink="">
              <xdr:nvSpPr>
                <xdr:cNvPr id="36" name="Pravokotnik 35">
                  <a:extLst>
                    <a:ext uri="{FF2B5EF4-FFF2-40B4-BE49-F238E27FC236}">
                      <a16:creationId xmlns:a16="http://schemas.microsoft.com/office/drawing/2014/main" id="{00000000-0008-0000-0200-000024000000}"/>
                    </a:ext>
                  </a:extLst>
                </xdr:cNvPr>
                <xdr:cNvSpPr/>
              </xdr:nvSpPr>
              <xdr:spPr>
                <a:xfrm>
                  <a:off x="8778182" y="1238251"/>
                  <a:ext cx="2322470" cy="507074"/>
                </a:xfrm>
                <a:prstGeom prst="rect">
                  <a:avLst/>
                </a:prstGeom>
                <a:ln w="12700">
                  <a:solidFill>
                    <a:schemeClr val="tx1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1">
                  <a:schemeClr val="accent4"/>
                </a:lnRef>
                <a:fillRef idx="2">
                  <a:schemeClr val="accent4"/>
                </a:fillRef>
                <a:effectRef idx="1">
                  <a:schemeClr val="accent4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sl-SI" sz="1100" b="0"/>
                </a:p>
              </xdr:txBody>
            </xdr:sp>
            <xdr:sp macro="" textlink="$C$8">
              <xdr:nvSpPr>
                <xdr:cNvPr id="37" name="PoljeZBesedilom 36">
                  <a:extLst>
                    <a:ext uri="{FF2B5EF4-FFF2-40B4-BE49-F238E27FC236}">
                      <a16:creationId xmlns:a16="http://schemas.microsoft.com/office/drawing/2014/main" id="{00000000-0008-0000-0200-000025000000}"/>
                    </a:ext>
                  </a:extLst>
                </xdr:cNvPr>
                <xdr:cNvSpPr txBox="1"/>
              </xdr:nvSpPr>
              <xdr:spPr>
                <a:xfrm>
                  <a:off x="8795278" y="1371822"/>
                  <a:ext cx="778556" cy="250642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pPr algn="l"/>
                  <a:fld id="{2ECEFABF-24DF-4A8C-8A0B-669965044042}" type="TxLink">
                    <a:rPr lang="en-US" sz="1000" b="1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 algn="l"/>
                    <a:t>Ceršak</a:t>
                  </a:fld>
                  <a:endParaRPr lang="sl-SI" sz="1100" b="1"/>
                </a:p>
              </xdr:txBody>
            </xdr:sp>
            <xdr:sp macro="" textlink="$E$8">
              <xdr:nvSpPr>
                <xdr:cNvPr id="38" name="PoljeZBesedilom 37">
                  <a:extLst>
                    <a:ext uri="{FF2B5EF4-FFF2-40B4-BE49-F238E27FC236}">
                      <a16:creationId xmlns:a16="http://schemas.microsoft.com/office/drawing/2014/main" id="{00000000-0008-0000-0200-000026000000}"/>
                    </a:ext>
                  </a:extLst>
                </xdr:cNvPr>
                <xdr:cNvSpPr txBox="1"/>
              </xdr:nvSpPr>
              <xdr:spPr>
                <a:xfrm>
                  <a:off x="9576288" y="1238645"/>
                  <a:ext cx="1525605" cy="257534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noAutofit/>
                </a:bodyPr>
                <a:lstStyle/>
                <a:p>
                  <a:fld id="{88DAB323-22AD-4B64-8FD7-A7106AF8F6AC}" type="TxLink">
                    <a:rPr lang="en-US" sz="10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35,18200 cent/kWh/day</a:t>
                  </a:fld>
                  <a:endParaRPr lang="sl-SI" sz="1100"/>
                </a:p>
              </xdr:txBody>
            </xdr:sp>
            <xdr:sp macro="" textlink="$E$15">
              <xdr:nvSpPr>
                <xdr:cNvPr id="39" name="PoljeZBesedilom 38">
                  <a:extLst>
                    <a:ext uri="{FF2B5EF4-FFF2-40B4-BE49-F238E27FC236}">
                      <a16:creationId xmlns:a16="http://schemas.microsoft.com/office/drawing/2014/main" id="{00000000-0008-0000-0200-000027000000}"/>
                    </a:ext>
                  </a:extLst>
                </xdr:cNvPr>
                <xdr:cNvSpPr txBox="1"/>
              </xdr:nvSpPr>
              <xdr:spPr>
                <a:xfrm>
                  <a:off x="9576291" y="1496608"/>
                  <a:ext cx="1525606" cy="249236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fld id="{E7DFACD3-524D-4FE8-AED6-7CB3A1D11A30}" type="TxLink">
                    <a:rPr lang="en-US" sz="10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31,66400 cent/kWh/day</a:t>
                  </a:fld>
                  <a:endParaRPr lang="sl-SI" sz="1100"/>
                </a:p>
              </xdr:txBody>
            </xdr:sp>
          </xdr:grpSp>
          <xdr:sp macro="" textlink="">
            <xdr:nvSpPr>
              <xdr:cNvPr id="35" name="PoljeZBesedilom 34">
                <a:extLst>
                  <a:ext uri="{FF2B5EF4-FFF2-40B4-BE49-F238E27FC236}">
                    <a16:creationId xmlns:a16="http://schemas.microsoft.com/office/drawing/2014/main" id="{00000000-0008-0000-0200-000023000000}"/>
                  </a:ext>
                </a:extLst>
              </xdr:cNvPr>
              <xdr:cNvSpPr txBox="1"/>
            </xdr:nvSpPr>
            <xdr:spPr>
              <a:xfrm>
                <a:off x="12922620" y="805223"/>
                <a:ext cx="333041" cy="40543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sl-SI" sz="2000" b="0" cap="none" spc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A</a:t>
                </a:r>
              </a:p>
            </xdr:txBody>
          </xdr:sp>
        </xdr:grpSp>
        <xdr:grpSp>
          <xdr:nvGrpSpPr>
            <xdr:cNvPr id="11" name="Skupina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GrpSpPr/>
          </xdr:nvGrpSpPr>
          <xdr:grpSpPr>
            <a:xfrm>
              <a:off x="13707897" y="3112680"/>
              <a:ext cx="2372950" cy="938043"/>
              <a:chOff x="13638218" y="3174049"/>
              <a:chExt cx="2384640" cy="939974"/>
            </a:xfrm>
          </xdr:grpSpPr>
          <xdr:grpSp>
            <xdr:nvGrpSpPr>
              <xdr:cNvPr id="28" name="Skupina 27">
                <a:extLst>
                  <a:ext uri="{FF2B5EF4-FFF2-40B4-BE49-F238E27FC236}">
                    <a16:creationId xmlns:a16="http://schemas.microsoft.com/office/drawing/2014/main" id="{00000000-0008-0000-0200-00001C000000}"/>
                  </a:ext>
                </a:extLst>
              </xdr:cNvPr>
              <xdr:cNvGrpSpPr>
                <a:grpSpLocks noChangeAspect="1"/>
              </xdr:cNvGrpSpPr>
            </xdr:nvGrpSpPr>
            <xdr:grpSpPr>
              <a:xfrm>
                <a:off x="13638218" y="3595296"/>
                <a:ext cx="2384640" cy="518727"/>
                <a:chOff x="8778183" y="1238250"/>
                <a:chExt cx="2274453" cy="520289"/>
              </a:xfrm>
            </xdr:grpSpPr>
            <xdr:sp macro="" textlink="">
              <xdr:nvSpPr>
                <xdr:cNvPr id="30" name="Pravokotnik 29">
                  <a:extLst>
                    <a:ext uri="{FF2B5EF4-FFF2-40B4-BE49-F238E27FC236}">
                      <a16:creationId xmlns:a16="http://schemas.microsoft.com/office/drawing/2014/main" id="{00000000-0008-0000-0200-00001E000000}"/>
                    </a:ext>
                  </a:extLst>
                </xdr:cNvPr>
                <xdr:cNvSpPr/>
              </xdr:nvSpPr>
              <xdr:spPr>
                <a:xfrm>
                  <a:off x="8778183" y="1238250"/>
                  <a:ext cx="2274453" cy="520289"/>
                </a:xfrm>
                <a:prstGeom prst="rect">
                  <a:avLst/>
                </a:prstGeom>
                <a:ln w="12700">
                  <a:solidFill>
                    <a:schemeClr val="tx1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1">
                  <a:schemeClr val="accent4"/>
                </a:lnRef>
                <a:fillRef idx="2">
                  <a:schemeClr val="accent4"/>
                </a:fillRef>
                <a:effectRef idx="1">
                  <a:schemeClr val="accent4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sl-SI" sz="1100" b="0"/>
                </a:p>
              </xdr:txBody>
            </xdr:sp>
            <xdr:sp macro="" textlink="$C$9">
              <xdr:nvSpPr>
                <xdr:cNvPr id="31" name="PoljeZBesedilom 30">
                  <a:extLst>
                    <a:ext uri="{FF2B5EF4-FFF2-40B4-BE49-F238E27FC236}">
                      <a16:creationId xmlns:a16="http://schemas.microsoft.com/office/drawing/2014/main" id="{00000000-0008-0000-0200-00001F000000}"/>
                    </a:ext>
                  </a:extLst>
                </xdr:cNvPr>
                <xdr:cNvSpPr txBox="1"/>
              </xdr:nvSpPr>
              <xdr:spPr>
                <a:xfrm>
                  <a:off x="8795278" y="1371822"/>
                  <a:ext cx="778556" cy="250642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pPr algn="l"/>
                  <a:fld id="{364E283E-18E6-4C20-9C30-5A7F39DEFDCC}" type="TxLink">
                    <a:rPr lang="en-US" sz="1000" b="1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 algn="l"/>
                    <a:t>Rogatec</a:t>
                  </a:fld>
                  <a:endParaRPr lang="sl-SI" sz="1100" b="1"/>
                </a:p>
              </xdr:txBody>
            </xdr:sp>
            <xdr:sp macro="" textlink="$E$9">
              <xdr:nvSpPr>
                <xdr:cNvPr id="32" name="PoljeZBesedilom 31">
                  <a:extLst>
                    <a:ext uri="{FF2B5EF4-FFF2-40B4-BE49-F238E27FC236}">
                      <a16:creationId xmlns:a16="http://schemas.microsoft.com/office/drawing/2014/main" id="{00000000-0008-0000-0200-000020000000}"/>
                    </a:ext>
                  </a:extLst>
                </xdr:cNvPr>
                <xdr:cNvSpPr txBox="1"/>
              </xdr:nvSpPr>
              <xdr:spPr>
                <a:xfrm>
                  <a:off x="9576287" y="1238645"/>
                  <a:ext cx="1476009" cy="268373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noAutofit/>
                </a:bodyPr>
                <a:lstStyle/>
                <a:p>
                  <a:fld id="{4892031B-4B54-4B1C-9F96-D0C58B2A5AB7}" type="TxLink">
                    <a:rPr lang="en-US" sz="10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27,54300 cent/kWh/day</a:t>
                  </a:fld>
                  <a:endParaRPr lang="sl-SI" sz="1100"/>
                </a:p>
              </xdr:txBody>
            </xdr:sp>
            <xdr:sp macro="" textlink="$E$16">
              <xdr:nvSpPr>
                <xdr:cNvPr id="33" name="PoljeZBesedilom 32">
                  <a:extLst>
                    <a:ext uri="{FF2B5EF4-FFF2-40B4-BE49-F238E27FC236}">
                      <a16:creationId xmlns:a16="http://schemas.microsoft.com/office/drawing/2014/main" id="{00000000-0008-0000-0200-000021000000}"/>
                    </a:ext>
                  </a:extLst>
                </xdr:cNvPr>
                <xdr:cNvSpPr txBox="1"/>
              </xdr:nvSpPr>
              <xdr:spPr>
                <a:xfrm>
                  <a:off x="9576284" y="1496753"/>
                  <a:ext cx="1476009" cy="259920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fld id="{D5CDEE9C-B39B-4A62-87BA-664546A1ECD3}" type="TxLink">
                    <a:rPr lang="en-US" sz="10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18,52400 cent/kWh/day</a:t>
                  </a:fld>
                  <a:endParaRPr lang="sl-SI" sz="1100"/>
                </a:p>
              </xdr:txBody>
            </xdr:sp>
          </xdr:grpSp>
          <xdr:sp macro="" textlink="">
            <xdr:nvSpPr>
              <xdr:cNvPr id="29" name="PoljeZBesedilom 28">
                <a:extLst>
                  <a:ext uri="{FF2B5EF4-FFF2-40B4-BE49-F238E27FC236}">
                    <a16:creationId xmlns:a16="http://schemas.microsoft.com/office/drawing/2014/main" id="{00000000-0008-0000-0200-00001D000000}"/>
                  </a:ext>
                </a:extLst>
              </xdr:cNvPr>
              <xdr:cNvSpPr txBox="1"/>
            </xdr:nvSpPr>
            <xdr:spPr>
              <a:xfrm>
                <a:off x="15470967" y="3174049"/>
                <a:ext cx="333041" cy="40543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sl-SI" sz="2000" b="0" cap="none" spc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C</a:t>
                </a:r>
              </a:p>
            </xdr:txBody>
          </xdr:sp>
        </xdr:grpSp>
        <xdr:grpSp>
          <xdr:nvGrpSpPr>
            <xdr:cNvPr id="12" name="Skupina 11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GrpSpPr/>
          </xdr:nvGrpSpPr>
          <xdr:grpSpPr>
            <a:xfrm>
              <a:off x="9510093" y="4167669"/>
              <a:ext cx="2407607" cy="900807"/>
              <a:chOff x="10053852" y="4093418"/>
              <a:chExt cx="2414059" cy="923464"/>
            </a:xfrm>
          </xdr:grpSpPr>
          <xdr:grpSp>
            <xdr:nvGrpSpPr>
              <xdr:cNvPr id="22" name="Skupina 21">
                <a:extLst>
                  <a:ext uri="{FF2B5EF4-FFF2-40B4-BE49-F238E27FC236}">
                    <a16:creationId xmlns:a16="http://schemas.microsoft.com/office/drawing/2014/main" id="{00000000-0008-0000-0200-000016000000}"/>
                  </a:ext>
                </a:extLst>
              </xdr:cNvPr>
              <xdr:cNvGrpSpPr>
                <a:grpSpLocks noChangeAspect="1"/>
              </xdr:cNvGrpSpPr>
            </xdr:nvGrpSpPr>
            <xdr:grpSpPr>
              <a:xfrm>
                <a:off x="10053852" y="4500652"/>
                <a:ext cx="2414059" cy="516230"/>
                <a:chOff x="8778183" y="1238250"/>
                <a:chExt cx="2307685" cy="515819"/>
              </a:xfrm>
            </xdr:grpSpPr>
            <xdr:sp macro="" textlink="">
              <xdr:nvSpPr>
                <xdr:cNvPr id="24" name="Pravokotnik 23">
                  <a:extLst>
                    <a:ext uri="{FF2B5EF4-FFF2-40B4-BE49-F238E27FC236}">
                      <a16:creationId xmlns:a16="http://schemas.microsoft.com/office/drawing/2014/main" id="{00000000-0008-0000-0200-000018000000}"/>
                    </a:ext>
                  </a:extLst>
                </xdr:cNvPr>
                <xdr:cNvSpPr/>
              </xdr:nvSpPr>
              <xdr:spPr>
                <a:xfrm>
                  <a:off x="8778183" y="1238250"/>
                  <a:ext cx="2307684" cy="512885"/>
                </a:xfrm>
                <a:prstGeom prst="rect">
                  <a:avLst/>
                </a:prstGeom>
                <a:ln w="12700">
                  <a:solidFill>
                    <a:schemeClr val="tx1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1">
                  <a:schemeClr val="accent4"/>
                </a:lnRef>
                <a:fillRef idx="2">
                  <a:schemeClr val="accent4"/>
                </a:fillRef>
                <a:effectRef idx="1">
                  <a:schemeClr val="accent4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sl-SI" sz="1100" b="0"/>
                </a:p>
              </xdr:txBody>
            </xdr:sp>
            <xdr:sp macro="" textlink="$C$11">
              <xdr:nvSpPr>
                <xdr:cNvPr id="25" name="PoljeZBesedilom 24">
                  <a:extLst>
                    <a:ext uri="{FF2B5EF4-FFF2-40B4-BE49-F238E27FC236}">
                      <a16:creationId xmlns:a16="http://schemas.microsoft.com/office/drawing/2014/main" id="{00000000-0008-0000-0200-000019000000}"/>
                    </a:ext>
                  </a:extLst>
                </xdr:cNvPr>
                <xdr:cNvSpPr txBox="1"/>
              </xdr:nvSpPr>
              <xdr:spPr>
                <a:xfrm>
                  <a:off x="8795278" y="1369690"/>
                  <a:ext cx="778556" cy="254907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pPr algn="l"/>
                  <a:fld id="{AF621EDA-AABF-43AA-A592-7B0EA9C2EF02}" type="TxLink">
                    <a:rPr lang="en-US" sz="1000" b="1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 algn="l"/>
                    <a:t>Slovenia</a:t>
                  </a:fld>
                  <a:endParaRPr lang="sl-SI" sz="1100" b="1"/>
                </a:p>
              </xdr:txBody>
            </xdr:sp>
            <xdr:sp macro="" textlink="$E$11">
              <xdr:nvSpPr>
                <xdr:cNvPr id="26" name="PoljeZBesedilom 25">
                  <a:extLst>
                    <a:ext uri="{FF2B5EF4-FFF2-40B4-BE49-F238E27FC236}">
                      <a16:creationId xmlns:a16="http://schemas.microsoft.com/office/drawing/2014/main" id="{00000000-0008-0000-0200-00001A000000}"/>
                    </a:ext>
                  </a:extLst>
                </xdr:cNvPr>
                <xdr:cNvSpPr txBox="1"/>
              </xdr:nvSpPr>
              <xdr:spPr>
                <a:xfrm>
                  <a:off x="9576288" y="1238645"/>
                  <a:ext cx="1509580" cy="261116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noAutofit/>
                </a:bodyPr>
                <a:lstStyle/>
                <a:p>
                  <a:fld id="{D2A5B318-F4BD-4845-B7D6-6EB8AF463B98}" type="TxLink">
                    <a:rPr lang="en-US" sz="1000" b="0" i="0" u="none" strike="noStrike">
                      <a:solidFill>
                        <a:srgbClr val="C00000"/>
                      </a:solidFill>
                      <a:latin typeface="Calibri"/>
                      <a:cs typeface="Calibri"/>
                    </a:rPr>
                    <a:pPr/>
                    <a:t>29,86200 cent/kWh/day</a:t>
                  </a:fld>
                  <a:endParaRPr lang="sl-SI" sz="1100"/>
                </a:p>
              </xdr:txBody>
            </xdr:sp>
            <xdr:sp macro="" textlink="$E$18">
              <xdr:nvSpPr>
                <xdr:cNvPr id="27" name="PoljeZBesedilom 26">
                  <a:extLst>
                    <a:ext uri="{FF2B5EF4-FFF2-40B4-BE49-F238E27FC236}">
                      <a16:creationId xmlns:a16="http://schemas.microsoft.com/office/drawing/2014/main" id="{00000000-0008-0000-0200-00001B000000}"/>
                    </a:ext>
                  </a:extLst>
                </xdr:cNvPr>
                <xdr:cNvSpPr txBox="1"/>
              </xdr:nvSpPr>
              <xdr:spPr>
                <a:xfrm>
                  <a:off x="9576287" y="1494478"/>
                  <a:ext cx="1509580" cy="259591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fld id="{F8399E1D-B641-41C5-9F25-8FA244EEC5F7}" type="TxLink">
                    <a:rPr lang="en-US" sz="1000" b="0" i="0" u="none" strike="noStrike">
                      <a:solidFill>
                        <a:srgbClr val="C00000"/>
                      </a:solidFill>
                      <a:latin typeface="Calibri"/>
                      <a:cs typeface="Calibri"/>
                    </a:rPr>
                    <a:pPr/>
                    <a:t>30,21900 cent/kWh/day</a:t>
                  </a:fld>
                  <a:endParaRPr lang="sl-SI" sz="1100"/>
                </a:p>
              </xdr:txBody>
            </xdr:sp>
          </xdr:grpSp>
          <xdr:sp macro="" textlink="">
            <xdr:nvSpPr>
              <xdr:cNvPr id="23" name="PoljeZBesedilom 22">
                <a:extLst>
                  <a:ext uri="{FF2B5EF4-FFF2-40B4-BE49-F238E27FC236}">
                    <a16:creationId xmlns:a16="http://schemas.microsoft.com/office/drawing/2014/main" id="{00000000-0008-0000-0200-000017000000}"/>
                  </a:ext>
                </a:extLst>
              </xdr:cNvPr>
              <xdr:cNvSpPr txBox="1"/>
            </xdr:nvSpPr>
            <xdr:spPr>
              <a:xfrm>
                <a:off x="11907150" y="4093418"/>
                <a:ext cx="309893" cy="40543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sl-SI" sz="2000" b="0" cap="none" spc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E</a:t>
                </a:r>
              </a:p>
            </xdr:txBody>
          </xdr:sp>
        </xdr:grpSp>
        <xdr:grpSp>
          <xdr:nvGrpSpPr>
            <xdr:cNvPr id="13" name="Skupina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GrpSpPr/>
          </xdr:nvGrpSpPr>
          <xdr:grpSpPr>
            <a:xfrm>
              <a:off x="6018105" y="4021218"/>
              <a:ext cx="2979265" cy="899239"/>
              <a:chOff x="6026399" y="4052005"/>
              <a:chExt cx="2977204" cy="921967"/>
            </a:xfrm>
          </xdr:grpSpPr>
          <xdr:grpSp>
            <xdr:nvGrpSpPr>
              <xdr:cNvPr id="16" name="Skupina 15">
                <a:extLst>
                  <a:ext uri="{FF2B5EF4-FFF2-40B4-BE49-F238E27FC236}">
                    <a16:creationId xmlns:a16="http://schemas.microsoft.com/office/drawing/2014/main" id="{00000000-0008-0000-0200-000010000000}"/>
                  </a:ext>
                </a:extLst>
              </xdr:cNvPr>
              <xdr:cNvGrpSpPr>
                <a:grpSpLocks noChangeAspect="1"/>
              </xdr:cNvGrpSpPr>
            </xdr:nvGrpSpPr>
            <xdr:grpSpPr>
              <a:xfrm>
                <a:off x="6026399" y="4458388"/>
                <a:ext cx="2977204" cy="515584"/>
                <a:chOff x="8190161" y="1235042"/>
                <a:chExt cx="2839509" cy="521052"/>
              </a:xfrm>
            </xdr:grpSpPr>
            <xdr:sp macro="" textlink="">
              <xdr:nvSpPr>
                <xdr:cNvPr id="18" name="Pravokotnik 17">
                  <a:extLst>
                    <a:ext uri="{FF2B5EF4-FFF2-40B4-BE49-F238E27FC236}">
                      <a16:creationId xmlns:a16="http://schemas.microsoft.com/office/drawing/2014/main" id="{00000000-0008-0000-0200-000012000000}"/>
                    </a:ext>
                  </a:extLst>
                </xdr:cNvPr>
                <xdr:cNvSpPr/>
              </xdr:nvSpPr>
              <xdr:spPr>
                <a:xfrm>
                  <a:off x="8190161" y="1238250"/>
                  <a:ext cx="2839509" cy="512885"/>
                </a:xfrm>
                <a:prstGeom prst="rect">
                  <a:avLst/>
                </a:prstGeom>
                <a:ln w="12700">
                  <a:solidFill>
                    <a:schemeClr val="tx1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1">
                  <a:schemeClr val="accent4"/>
                </a:lnRef>
                <a:fillRef idx="2">
                  <a:schemeClr val="accent4"/>
                </a:fillRef>
                <a:effectRef idx="1">
                  <a:schemeClr val="accent4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sl-SI" sz="1100" b="0"/>
                </a:p>
              </xdr:txBody>
            </xdr:sp>
            <xdr:sp macro="" textlink="$C$10">
              <xdr:nvSpPr>
                <xdr:cNvPr id="19" name="PoljeZBesedilom 18">
                  <a:extLst>
                    <a:ext uri="{FF2B5EF4-FFF2-40B4-BE49-F238E27FC236}">
                      <a16:creationId xmlns:a16="http://schemas.microsoft.com/office/drawing/2014/main" id="{00000000-0008-0000-0200-000013000000}"/>
                    </a:ext>
                  </a:extLst>
                </xdr:cNvPr>
                <xdr:cNvSpPr txBox="1"/>
              </xdr:nvSpPr>
              <xdr:spPr>
                <a:xfrm>
                  <a:off x="8221407" y="1368220"/>
                  <a:ext cx="1352429" cy="257846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pPr algn="l"/>
                  <a:fld id="{969B813B-D590-45E0-8338-FA483200A874}" type="TxLink">
                    <a:rPr lang="en-US" sz="1000" b="1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 algn="l"/>
                    <a:t>Šempeter pri Gorici</a:t>
                  </a:fld>
                  <a:endParaRPr lang="sl-SI" sz="1100" b="1"/>
                </a:p>
              </xdr:txBody>
            </xdr:sp>
            <xdr:sp macro="" textlink="$E$10">
              <xdr:nvSpPr>
                <xdr:cNvPr id="20" name="PoljeZBesedilom 19">
                  <a:extLst>
                    <a:ext uri="{FF2B5EF4-FFF2-40B4-BE49-F238E27FC236}">
                      <a16:creationId xmlns:a16="http://schemas.microsoft.com/office/drawing/2014/main" id="{00000000-0008-0000-0200-000014000000}"/>
                    </a:ext>
                  </a:extLst>
                </xdr:cNvPr>
                <xdr:cNvSpPr txBox="1"/>
              </xdr:nvSpPr>
              <xdr:spPr>
                <a:xfrm>
                  <a:off x="9576288" y="1235042"/>
                  <a:ext cx="1453382" cy="266239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fld id="{24C49A99-9106-4310-859F-67E1AD6700F9}" type="TxLink">
                    <a:rPr lang="en-US" sz="10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26,86100 cent/kWh/day</a:t>
                  </a:fld>
                  <a:endParaRPr lang="sl-SI" sz="1100"/>
                </a:p>
              </xdr:txBody>
            </xdr:sp>
            <xdr:sp macro="" textlink="$E$17">
              <xdr:nvSpPr>
                <xdr:cNvPr id="21" name="PoljeZBesedilom 20">
                  <a:extLst>
                    <a:ext uri="{FF2B5EF4-FFF2-40B4-BE49-F238E27FC236}">
                      <a16:creationId xmlns:a16="http://schemas.microsoft.com/office/drawing/2014/main" id="{00000000-0008-0000-0200-000015000000}"/>
                    </a:ext>
                  </a:extLst>
                </xdr:cNvPr>
                <xdr:cNvSpPr txBox="1"/>
              </xdr:nvSpPr>
              <xdr:spPr>
                <a:xfrm>
                  <a:off x="9576287" y="1489855"/>
                  <a:ext cx="1453382" cy="266239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fld id="{C7EBB7D0-882F-41E3-8C65-6C9F3D3BC345}" type="TxLink">
                    <a:rPr lang="en-US" sz="10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24,17490 cent/kWh/day</a:t>
                  </a:fld>
                  <a:endParaRPr lang="sl-SI" sz="1100"/>
                </a:p>
              </xdr:txBody>
            </xdr:sp>
          </xdr:grpSp>
          <xdr:sp macro="" textlink="">
            <xdr:nvSpPr>
              <xdr:cNvPr id="17" name="PoljeZBesedilom 16">
                <a:extLst>
                  <a:ext uri="{FF2B5EF4-FFF2-40B4-BE49-F238E27FC236}">
                    <a16:creationId xmlns:a16="http://schemas.microsoft.com/office/drawing/2014/main" id="{00000000-0008-0000-0200-000011000000}"/>
                  </a:ext>
                </a:extLst>
              </xdr:cNvPr>
              <xdr:cNvSpPr txBox="1"/>
            </xdr:nvSpPr>
            <xdr:spPr>
              <a:xfrm>
                <a:off x="8393414" y="4052005"/>
                <a:ext cx="302519" cy="40543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sl-SI" sz="2000" b="0" cap="none" spc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F</a:t>
                </a:r>
              </a:p>
            </xdr:txBody>
          </xdr:sp>
        </xdr:grpSp>
        <xdr:sp macro="" textlink="">
          <xdr:nvSpPr>
            <xdr:cNvPr id="14" name="PoljeZBesedilom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SpPr txBox="1"/>
          </xdr:nvSpPr>
          <xdr:spPr>
            <a:xfrm>
              <a:off x="10780302" y="3043682"/>
              <a:ext cx="310786" cy="3449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spAutoFit/>
            </a:bodyPr>
            <a:lstStyle/>
            <a:p>
              <a:pPr algn="ctr"/>
              <a:r>
                <a:rPr lang="sl-SI" sz="1600" b="0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</a:rPr>
                <a:t>D</a:t>
              </a:r>
            </a:p>
          </xdr:txBody>
        </xdr:sp>
        <xdr:sp macro="" textlink="">
          <xdr:nvSpPr>
            <xdr:cNvPr id="15" name="PoljeZBesedilom 14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SpPr txBox="1"/>
          </xdr:nvSpPr>
          <xdr:spPr>
            <a:xfrm>
              <a:off x="13084171" y="2926989"/>
              <a:ext cx="303286" cy="3449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spAutoFit/>
            </a:bodyPr>
            <a:lstStyle/>
            <a:p>
              <a:pPr algn="ctr"/>
              <a:r>
                <a:rPr lang="sl-SI" sz="1600" b="0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</a:rPr>
                <a:t>B</a:t>
              </a:r>
            </a:p>
          </xdr:txBody>
        </xdr:sp>
      </xdr:grpSp>
      <xdr:sp macro="" textlink="">
        <xdr:nvSpPr>
          <xdr:cNvPr id="6" name="Elipsa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9715604" y="4322400"/>
            <a:ext cx="163636" cy="171941"/>
          </a:xfrm>
          <a:prstGeom prst="ellipse">
            <a:avLst/>
          </a:prstGeom>
          <a:noFill/>
          <a:ln w="12700">
            <a:solidFill>
              <a:schemeClr val="tx1">
                <a:lumMod val="65000"/>
                <a:lumOff val="35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l-SI" sz="1100"/>
          </a:p>
        </xdr:txBody>
      </xdr:sp>
      <xdr:sp macro="" textlink="">
        <xdr:nvSpPr>
          <xdr:cNvPr id="7" name="Elipsa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13571374" y="2615021"/>
            <a:ext cx="163792" cy="171940"/>
          </a:xfrm>
          <a:prstGeom prst="ellipse">
            <a:avLst/>
          </a:prstGeom>
          <a:noFill/>
          <a:ln w="12700">
            <a:solidFill>
              <a:schemeClr val="tx1">
                <a:lumMod val="65000"/>
                <a:lumOff val="35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l-SI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1137215</xdr:colOff>
          <xdr:row>38</xdr:row>
          <xdr:rowOff>50077</xdr:rowOff>
        </xdr:from>
        <xdr:to>
          <xdr:col>4</xdr:col>
          <xdr:colOff>1137215</xdr:colOff>
          <xdr:row>38</xdr:row>
          <xdr:rowOff>50077</xdr:rowOff>
        </xdr:to>
        <xdr:grpSp>
          <xdr:nvGrpSpPr>
            <xdr:cNvPr id="49" name="Skupina 48">
              <a:extLst>
                <a:ext uri="{FF2B5EF4-FFF2-40B4-BE49-F238E27FC236}">
                  <a16:creationId xmlns:a16="http://schemas.microsoft.com/office/drawing/2014/main" id="{00000000-0008-0000-0200-000031000000}"/>
                </a:ext>
              </a:extLst>
            </xdr:cNvPr>
            <xdr:cNvGrpSpPr/>
          </xdr:nvGrpSpPr>
          <xdr:grpSpPr>
            <a:xfrm>
              <a:off x="5550459" y="7696885"/>
              <a:ext cx="0" cy="0"/>
              <a:chOff x="5550459" y="7696885"/>
              <a:chExt cx="0" cy="0"/>
            </a:xfrm>
          </xdr:grpSpPr>
        </xdr:grp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1</xdr:row>
      <xdr:rowOff>274544</xdr:rowOff>
    </xdr:from>
    <xdr:to>
      <xdr:col>15</xdr:col>
      <xdr:colOff>739366</xdr:colOff>
      <xdr:row>30</xdr:row>
      <xdr:rowOff>211211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 noChangeAspect="1"/>
        </xdr:cNvGrpSpPr>
      </xdr:nvGrpSpPr>
      <xdr:grpSpPr>
        <a:xfrm>
          <a:off x="7469342" y="441368"/>
          <a:ext cx="11759519" cy="5591196"/>
          <a:chOff x="6008887" y="655760"/>
          <a:chExt cx="10410886" cy="5754502"/>
        </a:xfrm>
      </xdr:grpSpPr>
      <xdr:grpSp>
        <xdr:nvGrpSpPr>
          <xdr:cNvPr id="3" name="Skupina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GrpSpPr/>
        </xdr:nvGrpSpPr>
        <xdr:grpSpPr>
          <a:xfrm>
            <a:off x="6008887" y="655760"/>
            <a:ext cx="10410886" cy="5754502"/>
            <a:chOff x="6018105" y="657225"/>
            <a:chExt cx="10391359" cy="5741314"/>
          </a:xfrm>
        </xdr:grpSpPr>
        <xdr:grpSp>
          <xdr:nvGrpSpPr>
            <xdr:cNvPr id="6" name="Skupina 5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GrpSpPr/>
          </xdr:nvGrpSpPr>
          <xdr:grpSpPr>
            <a:xfrm>
              <a:off x="7881695" y="657225"/>
              <a:ext cx="8501306" cy="5741314"/>
              <a:chOff x="7881695" y="657225"/>
              <a:chExt cx="8501306" cy="5741314"/>
            </a:xfrm>
          </xdr:grpSpPr>
          <xdr:pic>
            <xdr:nvPicPr>
              <xdr:cNvPr id="40" name="Slika 39">
                <a:extLst>
                  <a:ext uri="{FF2B5EF4-FFF2-40B4-BE49-F238E27FC236}">
                    <a16:creationId xmlns:a16="http://schemas.microsoft.com/office/drawing/2014/main" id="{00000000-0008-0000-0400-000028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 cstate="print">
                <a:clrChange>
                  <a:clrFrom>
                    <a:srgbClr val="FFFFFF"/>
                  </a:clrFrom>
                  <a:clrTo>
                    <a:srgbClr val="FFFFFF">
                      <a:alpha val="0"/>
                    </a:srgbClr>
                  </a:clrTo>
                </a:clrChange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7881695" y="657225"/>
                <a:ext cx="8501306" cy="5741314"/>
              </a:xfrm>
              <a:prstGeom prst="rect">
                <a:avLst/>
              </a:prstGeom>
            </xdr:spPr>
          </xdr:pic>
          <xdr:sp macro="" textlink="">
            <xdr:nvSpPr>
              <xdr:cNvPr id="41" name="Elipsa 40">
                <a:extLst>
                  <a:ext uri="{FF2B5EF4-FFF2-40B4-BE49-F238E27FC236}">
                    <a16:creationId xmlns:a16="http://schemas.microsoft.com/office/drawing/2014/main" id="{00000000-0008-0000-0400-000029000000}"/>
                  </a:ext>
                </a:extLst>
              </xdr:cNvPr>
              <xdr:cNvSpPr/>
            </xdr:nvSpPr>
            <xdr:spPr>
              <a:xfrm>
                <a:off x="13379011" y="1756870"/>
                <a:ext cx="143970" cy="147825"/>
              </a:xfrm>
              <a:prstGeom prst="ellipse">
                <a:avLst/>
              </a:prstGeom>
              <a:solidFill>
                <a:schemeClr val="accent4"/>
              </a:solidFill>
              <a:ln w="12700"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1">
                <a:schemeClr val="accent2"/>
              </a:lnRef>
              <a:fillRef idx="3">
                <a:schemeClr val="accent2"/>
              </a:fillRef>
              <a:effectRef idx="2">
                <a:schemeClr val="accent2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sl-SI" sz="1100"/>
              </a:p>
            </xdr:txBody>
          </xdr:sp>
          <xdr:sp macro="" textlink="">
            <xdr:nvSpPr>
              <xdr:cNvPr id="42" name="Elipsa 41">
                <a:extLst>
                  <a:ext uri="{FF2B5EF4-FFF2-40B4-BE49-F238E27FC236}">
                    <a16:creationId xmlns:a16="http://schemas.microsoft.com/office/drawing/2014/main" id="{00000000-0008-0000-0400-00002A000000}"/>
                  </a:ext>
                </a:extLst>
              </xdr:cNvPr>
              <xdr:cNvSpPr/>
            </xdr:nvSpPr>
            <xdr:spPr>
              <a:xfrm>
                <a:off x="13520188" y="3312817"/>
                <a:ext cx="143970" cy="149139"/>
              </a:xfrm>
              <a:prstGeom prst="ellipse">
                <a:avLst/>
              </a:prstGeom>
              <a:solidFill>
                <a:schemeClr val="accent4"/>
              </a:solidFill>
              <a:ln w="12700"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1">
                <a:schemeClr val="accent2"/>
              </a:lnRef>
              <a:fillRef idx="3">
                <a:schemeClr val="accent2"/>
              </a:fillRef>
              <a:effectRef idx="2">
                <a:schemeClr val="accent2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sl-SI" sz="1100"/>
              </a:p>
            </xdr:txBody>
          </xdr:sp>
          <xdr:sp macro="" textlink="">
            <xdr:nvSpPr>
              <xdr:cNvPr id="43" name="Elipsa 42">
                <a:extLst>
                  <a:ext uri="{FF2B5EF4-FFF2-40B4-BE49-F238E27FC236}">
                    <a16:creationId xmlns:a16="http://schemas.microsoft.com/office/drawing/2014/main" id="{00000000-0008-0000-0400-00002B000000}"/>
                  </a:ext>
                </a:extLst>
              </xdr:cNvPr>
              <xdr:cNvSpPr/>
            </xdr:nvSpPr>
            <xdr:spPr>
              <a:xfrm>
                <a:off x="8893065" y="4204467"/>
                <a:ext cx="143970" cy="146839"/>
              </a:xfrm>
              <a:prstGeom prst="ellipse">
                <a:avLst/>
              </a:prstGeom>
              <a:solidFill>
                <a:schemeClr val="accent4"/>
              </a:solidFill>
              <a:ln w="12700"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1">
                <a:schemeClr val="accent2"/>
              </a:lnRef>
              <a:fillRef idx="3">
                <a:schemeClr val="accent2"/>
              </a:fillRef>
              <a:effectRef idx="2">
                <a:schemeClr val="accent2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sl-SI" sz="1100"/>
              </a:p>
            </xdr:txBody>
          </xdr:sp>
          <xdr:sp macro="" textlink="">
            <xdr:nvSpPr>
              <xdr:cNvPr id="44" name="Elipsa 43">
                <a:extLst>
                  <a:ext uri="{FF2B5EF4-FFF2-40B4-BE49-F238E27FC236}">
                    <a16:creationId xmlns:a16="http://schemas.microsoft.com/office/drawing/2014/main" id="{00000000-0008-0000-0400-00002C000000}"/>
                  </a:ext>
                </a:extLst>
              </xdr:cNvPr>
              <xdr:cNvSpPr/>
            </xdr:nvSpPr>
            <xdr:spPr>
              <a:xfrm>
                <a:off x="13504147" y="3180960"/>
                <a:ext cx="93651" cy="97014"/>
              </a:xfrm>
              <a:prstGeom prst="ellipse">
                <a:avLst/>
              </a:prstGeom>
              <a:solidFill>
                <a:schemeClr val="accent4"/>
              </a:solidFill>
              <a:ln w="12700"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1">
                <a:schemeClr val="accent2"/>
              </a:lnRef>
              <a:fillRef idx="3">
                <a:schemeClr val="accent2"/>
              </a:fillRef>
              <a:effectRef idx="2">
                <a:schemeClr val="accent2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sl-SI" sz="1100"/>
              </a:p>
            </xdr:txBody>
          </xdr:sp>
          <xdr:sp macro="" textlink="">
            <xdr:nvSpPr>
              <xdr:cNvPr id="45" name="Elipsa 44">
                <a:extLst>
                  <a:ext uri="{FF2B5EF4-FFF2-40B4-BE49-F238E27FC236}">
                    <a16:creationId xmlns:a16="http://schemas.microsoft.com/office/drawing/2014/main" id="{00000000-0008-0000-0400-00002D000000}"/>
                  </a:ext>
                </a:extLst>
              </xdr:cNvPr>
              <xdr:cNvSpPr/>
            </xdr:nvSpPr>
            <xdr:spPr>
              <a:xfrm>
                <a:off x="10879016" y="3404088"/>
                <a:ext cx="93651" cy="97014"/>
              </a:xfrm>
              <a:prstGeom prst="ellipse">
                <a:avLst/>
              </a:prstGeom>
              <a:solidFill>
                <a:schemeClr val="accent4"/>
              </a:solidFill>
              <a:ln w="12700"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1">
                <a:schemeClr val="accent2"/>
              </a:lnRef>
              <a:fillRef idx="3">
                <a:schemeClr val="accent2"/>
              </a:fillRef>
              <a:effectRef idx="2">
                <a:schemeClr val="accent2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sl-SI" sz="1100"/>
              </a:p>
            </xdr:txBody>
          </xdr:sp>
          <xdr:sp macro="" textlink="">
            <xdr:nvSpPr>
              <xdr:cNvPr id="46" name="Elipsa 45">
                <a:extLst>
                  <a:ext uri="{FF2B5EF4-FFF2-40B4-BE49-F238E27FC236}">
                    <a16:creationId xmlns:a16="http://schemas.microsoft.com/office/drawing/2014/main" id="{00000000-0008-0000-0400-00002E000000}"/>
                  </a:ext>
                </a:extLst>
              </xdr:cNvPr>
              <xdr:cNvSpPr/>
            </xdr:nvSpPr>
            <xdr:spPr>
              <a:xfrm>
                <a:off x="11659333" y="3981449"/>
                <a:ext cx="273777" cy="285751"/>
              </a:xfrm>
              <a:prstGeom prst="ellipse">
                <a:avLst/>
              </a:prstGeom>
              <a:solidFill>
                <a:schemeClr val="accent4"/>
              </a:solidFill>
              <a:ln w="12700"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1">
                <a:schemeClr val="accent2"/>
              </a:lnRef>
              <a:fillRef idx="3">
                <a:schemeClr val="accent2"/>
              </a:fillRef>
              <a:effectRef idx="2">
                <a:schemeClr val="accent2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sl-SI" sz="1100"/>
              </a:p>
            </xdr:txBody>
          </xdr:sp>
        </xdr:grpSp>
        <xdr:grpSp>
          <xdr:nvGrpSpPr>
            <xdr:cNvPr id="7" name="Skupina 6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GrpSpPr/>
          </xdr:nvGrpSpPr>
          <xdr:grpSpPr>
            <a:xfrm>
              <a:off x="9231565" y="3396934"/>
              <a:ext cx="1289638" cy="342786"/>
              <a:chOff x="9098215" y="3474495"/>
              <a:chExt cx="1289638" cy="342786"/>
            </a:xfrm>
          </xdr:grpSpPr>
          <xdr:sp macro="" textlink="">
            <xdr:nvSpPr>
              <xdr:cNvPr id="38" name="PoljeZBesedilom 37">
                <a:extLst>
                  <a:ext uri="{FF2B5EF4-FFF2-40B4-BE49-F238E27FC236}">
                    <a16:creationId xmlns:a16="http://schemas.microsoft.com/office/drawing/2014/main" id="{00000000-0008-0000-0400-000026000000}"/>
                  </a:ext>
                </a:extLst>
              </xdr:cNvPr>
              <xdr:cNvSpPr txBox="1"/>
            </xdr:nvSpPr>
            <xdr:spPr>
              <a:xfrm>
                <a:off x="9098215" y="3474495"/>
                <a:ext cx="1183341" cy="342786"/>
              </a:xfrm>
              <a:prstGeom prst="rect">
                <a:avLst/>
              </a:prstGeom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>
                <a:spAutoFit/>
              </a:bodyPr>
              <a:lstStyle/>
              <a:p>
                <a:pPr algn="l"/>
                <a:r>
                  <a:rPr lang="sl-SI" sz="1600" b="1"/>
                  <a:t>CAA</a:t>
                </a:r>
              </a:p>
            </xdr:txBody>
          </xdr:sp>
          <xdr:sp macro="" textlink="$H$10">
            <xdr:nvSpPr>
              <xdr:cNvPr id="39" name="PoljeZBesedilom 38">
                <a:extLst>
                  <a:ext uri="{FF2B5EF4-FFF2-40B4-BE49-F238E27FC236}">
                    <a16:creationId xmlns:a16="http://schemas.microsoft.com/office/drawing/2014/main" id="{00000000-0008-0000-0400-000027000000}"/>
                  </a:ext>
                </a:extLst>
              </xdr:cNvPr>
              <xdr:cNvSpPr txBox="1"/>
            </xdr:nvSpPr>
            <xdr:spPr>
              <a:xfrm>
                <a:off x="9547410" y="3488228"/>
                <a:ext cx="840443" cy="31149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ctr">
                <a:spAutoFit/>
              </a:bodyPr>
              <a:lstStyle/>
              <a:p>
                <a:pPr algn="l"/>
                <a:fld id="{DD5D3783-8162-4BBF-A710-BE5D10D5CD35}" type="TxLink">
                  <a:rPr lang="en-US" sz="1400" b="0" i="0" u="none" strike="noStrike">
                    <a:solidFill>
                      <a:schemeClr val="tx1"/>
                    </a:solidFill>
                    <a:latin typeface="+mn-lt"/>
                    <a:cs typeface="Calibri"/>
                  </a:rPr>
                  <a:pPr algn="l"/>
                  <a:t>40,76%</a:t>
                </a:fld>
                <a:endParaRPr lang="sl-SI" sz="2800" b="0">
                  <a:solidFill>
                    <a:schemeClr val="tx1"/>
                  </a:solidFill>
                  <a:latin typeface="+mn-lt"/>
                </a:endParaRPr>
              </a:p>
            </xdr:txBody>
          </xdr:sp>
        </xdr:grpSp>
        <xdr:grpSp>
          <xdr:nvGrpSpPr>
            <xdr:cNvPr id="8" name="Skupina 7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GrpSpPr/>
          </xdr:nvGrpSpPr>
          <xdr:grpSpPr>
            <a:xfrm>
              <a:off x="11118137" y="790371"/>
              <a:ext cx="2265035" cy="913789"/>
              <a:chOff x="11083611" y="805223"/>
              <a:chExt cx="2276207" cy="924490"/>
            </a:xfrm>
          </xdr:grpSpPr>
          <xdr:grpSp>
            <xdr:nvGrpSpPr>
              <xdr:cNvPr id="32" name="Skupina 31">
                <a:extLst>
                  <a:ext uri="{FF2B5EF4-FFF2-40B4-BE49-F238E27FC236}">
                    <a16:creationId xmlns:a16="http://schemas.microsoft.com/office/drawing/2014/main" id="{00000000-0008-0000-0400-000020000000}"/>
                  </a:ext>
                </a:extLst>
              </xdr:cNvPr>
              <xdr:cNvGrpSpPr>
                <a:grpSpLocks noChangeAspect="1"/>
              </xdr:cNvGrpSpPr>
            </xdr:nvGrpSpPr>
            <xdr:grpSpPr>
              <a:xfrm>
                <a:off x="11083611" y="1215757"/>
                <a:ext cx="2276207" cy="513956"/>
                <a:chOff x="8778183" y="1238250"/>
                <a:chExt cx="2171030" cy="507881"/>
              </a:xfrm>
            </xdr:grpSpPr>
            <xdr:sp macro="" textlink="">
              <xdr:nvSpPr>
                <xdr:cNvPr id="34" name="Pravokotnik 33">
                  <a:extLst>
                    <a:ext uri="{FF2B5EF4-FFF2-40B4-BE49-F238E27FC236}">
                      <a16:creationId xmlns:a16="http://schemas.microsoft.com/office/drawing/2014/main" id="{00000000-0008-0000-0400-000022000000}"/>
                    </a:ext>
                  </a:extLst>
                </xdr:cNvPr>
                <xdr:cNvSpPr/>
              </xdr:nvSpPr>
              <xdr:spPr>
                <a:xfrm>
                  <a:off x="8778183" y="1238250"/>
                  <a:ext cx="2170197" cy="507881"/>
                </a:xfrm>
                <a:prstGeom prst="rect">
                  <a:avLst/>
                </a:prstGeom>
                <a:ln w="12700">
                  <a:solidFill>
                    <a:schemeClr val="tx1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1">
                  <a:schemeClr val="accent4"/>
                </a:lnRef>
                <a:fillRef idx="2">
                  <a:schemeClr val="accent4"/>
                </a:fillRef>
                <a:effectRef idx="1">
                  <a:schemeClr val="accent4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sl-SI" sz="1100" b="0"/>
                </a:p>
              </xdr:txBody>
            </xdr:sp>
            <xdr:sp macro="" textlink="$C$8">
              <xdr:nvSpPr>
                <xdr:cNvPr id="35" name="PoljeZBesedilom 34">
                  <a:extLst>
                    <a:ext uri="{FF2B5EF4-FFF2-40B4-BE49-F238E27FC236}">
                      <a16:creationId xmlns:a16="http://schemas.microsoft.com/office/drawing/2014/main" id="{00000000-0008-0000-0400-000023000000}"/>
                    </a:ext>
                  </a:extLst>
                </xdr:cNvPr>
                <xdr:cNvSpPr txBox="1"/>
              </xdr:nvSpPr>
              <xdr:spPr>
                <a:xfrm>
                  <a:off x="8795278" y="1371822"/>
                  <a:ext cx="778556" cy="250642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pPr algn="l"/>
                  <a:fld id="{2ECEFABF-24DF-4A8C-8A0B-669965044042}" type="TxLink">
                    <a:rPr lang="en-US" sz="1000" b="1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 algn="l"/>
                    <a:t>Ceršak</a:t>
                  </a:fld>
                  <a:endParaRPr lang="sl-SI" sz="1100" b="1"/>
                </a:p>
              </xdr:txBody>
            </xdr:sp>
            <xdr:sp macro="" textlink="$E$8">
              <xdr:nvSpPr>
                <xdr:cNvPr id="36" name="PoljeZBesedilom 35">
                  <a:extLst>
                    <a:ext uri="{FF2B5EF4-FFF2-40B4-BE49-F238E27FC236}">
                      <a16:creationId xmlns:a16="http://schemas.microsoft.com/office/drawing/2014/main" id="{00000000-0008-0000-0400-000024000000}"/>
                    </a:ext>
                  </a:extLst>
                </xdr:cNvPr>
                <xdr:cNvSpPr txBox="1"/>
              </xdr:nvSpPr>
              <xdr:spPr>
                <a:xfrm>
                  <a:off x="9576288" y="1238645"/>
                  <a:ext cx="1372925" cy="250630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noAutofit/>
                </a:bodyPr>
                <a:lstStyle/>
                <a:p>
                  <a:fld id="{0F342BEC-434A-4F93-AFC1-A8CA53143D13}" type="TxLink">
                    <a:rPr lang="en-US" sz="10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11,25800 cent/kWh/day</a:t>
                  </a:fld>
                  <a:endParaRPr lang="sl-SI" sz="1100"/>
                </a:p>
              </xdr:txBody>
            </xdr:sp>
            <xdr:sp macro="" textlink="$E$15">
              <xdr:nvSpPr>
                <xdr:cNvPr id="37" name="PoljeZBesedilom 36">
                  <a:extLst>
                    <a:ext uri="{FF2B5EF4-FFF2-40B4-BE49-F238E27FC236}">
                      <a16:creationId xmlns:a16="http://schemas.microsoft.com/office/drawing/2014/main" id="{00000000-0008-0000-0400-000025000000}"/>
                    </a:ext>
                  </a:extLst>
                </xdr:cNvPr>
                <xdr:cNvSpPr txBox="1"/>
              </xdr:nvSpPr>
              <xdr:spPr>
                <a:xfrm>
                  <a:off x="9576286" y="1490345"/>
                  <a:ext cx="1372925" cy="255685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noAutofit/>
                </a:bodyPr>
                <a:lstStyle/>
                <a:p>
                  <a:fld id="{77D2DBBB-2CC3-480F-868B-54C007EAD139}" type="TxLink">
                    <a:rPr lang="en-US" sz="10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10,13200 cent/kWh/day</a:t>
                  </a:fld>
                  <a:endParaRPr lang="sl-SI" sz="1100"/>
                </a:p>
              </xdr:txBody>
            </xdr:sp>
          </xdr:grpSp>
          <xdr:sp macro="" textlink="">
            <xdr:nvSpPr>
              <xdr:cNvPr id="33" name="PoljeZBesedilom 32">
                <a:extLst>
                  <a:ext uri="{FF2B5EF4-FFF2-40B4-BE49-F238E27FC236}">
                    <a16:creationId xmlns:a16="http://schemas.microsoft.com/office/drawing/2014/main" id="{00000000-0008-0000-0400-000021000000}"/>
                  </a:ext>
                </a:extLst>
              </xdr:cNvPr>
              <xdr:cNvSpPr txBox="1"/>
            </xdr:nvSpPr>
            <xdr:spPr>
              <a:xfrm>
                <a:off x="12922620" y="805223"/>
                <a:ext cx="333041" cy="40543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sl-SI" sz="2000" b="0" cap="none" spc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A</a:t>
                </a:r>
              </a:p>
            </xdr:txBody>
          </xdr:sp>
        </xdr:grpSp>
        <xdr:grpSp>
          <xdr:nvGrpSpPr>
            <xdr:cNvPr id="9" name="Skupina 8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:cNvPr>
            <xdr:cNvGrpSpPr/>
          </xdr:nvGrpSpPr>
          <xdr:grpSpPr>
            <a:xfrm>
              <a:off x="13707896" y="3112679"/>
              <a:ext cx="2701568" cy="922099"/>
              <a:chOff x="13638218" y="3174049"/>
              <a:chExt cx="2714877" cy="923998"/>
            </a:xfrm>
          </xdr:grpSpPr>
          <xdr:grpSp>
            <xdr:nvGrpSpPr>
              <xdr:cNvPr id="26" name="Skupina 25">
                <a:extLst>
                  <a:ext uri="{FF2B5EF4-FFF2-40B4-BE49-F238E27FC236}">
                    <a16:creationId xmlns:a16="http://schemas.microsoft.com/office/drawing/2014/main" id="{00000000-0008-0000-0400-00001A000000}"/>
                  </a:ext>
                </a:extLst>
              </xdr:cNvPr>
              <xdr:cNvGrpSpPr>
                <a:grpSpLocks noChangeAspect="1"/>
              </xdr:cNvGrpSpPr>
            </xdr:nvGrpSpPr>
            <xdr:grpSpPr>
              <a:xfrm>
                <a:off x="13638218" y="3593664"/>
                <a:ext cx="2714877" cy="504383"/>
                <a:chOff x="8778182" y="1236609"/>
                <a:chExt cx="2589431" cy="505900"/>
              </a:xfrm>
            </xdr:grpSpPr>
            <xdr:sp macro="" textlink="">
              <xdr:nvSpPr>
                <xdr:cNvPr id="28" name="Pravokotnik 27">
                  <a:extLst>
                    <a:ext uri="{FF2B5EF4-FFF2-40B4-BE49-F238E27FC236}">
                      <a16:creationId xmlns:a16="http://schemas.microsoft.com/office/drawing/2014/main" id="{00000000-0008-0000-0400-00001C000000}"/>
                    </a:ext>
                  </a:extLst>
                </xdr:cNvPr>
                <xdr:cNvSpPr/>
              </xdr:nvSpPr>
              <xdr:spPr>
                <a:xfrm>
                  <a:off x="8778182" y="1236609"/>
                  <a:ext cx="2585757" cy="504970"/>
                </a:xfrm>
                <a:prstGeom prst="rect">
                  <a:avLst/>
                </a:prstGeom>
                <a:ln w="12700">
                  <a:solidFill>
                    <a:schemeClr val="tx1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1">
                  <a:schemeClr val="accent4"/>
                </a:lnRef>
                <a:fillRef idx="2">
                  <a:schemeClr val="accent4"/>
                </a:fillRef>
                <a:effectRef idx="1">
                  <a:schemeClr val="accent4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sl-SI" sz="1100" b="0"/>
                </a:p>
              </xdr:txBody>
            </xdr:sp>
            <xdr:sp macro="" textlink="$C$9">
              <xdr:nvSpPr>
                <xdr:cNvPr id="29" name="PoljeZBesedilom 28">
                  <a:extLst>
                    <a:ext uri="{FF2B5EF4-FFF2-40B4-BE49-F238E27FC236}">
                      <a16:creationId xmlns:a16="http://schemas.microsoft.com/office/drawing/2014/main" id="{00000000-0008-0000-0400-00001D000000}"/>
                    </a:ext>
                  </a:extLst>
                </xdr:cNvPr>
                <xdr:cNvSpPr txBox="1"/>
              </xdr:nvSpPr>
              <xdr:spPr>
                <a:xfrm>
                  <a:off x="8795278" y="1371822"/>
                  <a:ext cx="778556" cy="250642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pPr algn="l"/>
                  <a:fld id="{364E283E-18E6-4C20-9C30-5A7F39DEFDCC}" type="TxLink">
                    <a:rPr lang="en-US" sz="1000" b="1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 algn="l"/>
                    <a:t>Rogatec</a:t>
                  </a:fld>
                  <a:endParaRPr lang="sl-SI" sz="1100" b="1"/>
                </a:p>
              </xdr:txBody>
            </xdr:sp>
            <xdr:sp macro="" textlink="$E$9">
              <xdr:nvSpPr>
                <xdr:cNvPr id="30" name="PoljeZBesedilom 29">
                  <a:extLst>
                    <a:ext uri="{FF2B5EF4-FFF2-40B4-BE49-F238E27FC236}">
                      <a16:creationId xmlns:a16="http://schemas.microsoft.com/office/drawing/2014/main" id="{00000000-0008-0000-0400-00001E000000}"/>
                    </a:ext>
                  </a:extLst>
                </xdr:cNvPr>
                <xdr:cNvSpPr txBox="1"/>
              </xdr:nvSpPr>
              <xdr:spPr>
                <a:xfrm>
                  <a:off x="9576287" y="1236610"/>
                  <a:ext cx="1333509" cy="250540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noAutofit/>
                </a:bodyPr>
                <a:lstStyle/>
                <a:p>
                  <a:fld id="{9666FFD3-53DD-4CB1-9774-85841C32CC73}" type="TxLink">
                    <a:rPr lang="en-US" sz="10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8,81400 cent/kWh/day</a:t>
                  </a:fld>
                  <a:endParaRPr lang="sl-SI" sz="1100"/>
                </a:p>
              </xdr:txBody>
            </xdr:sp>
            <xdr:sp macro="" textlink="$E$16">
              <xdr:nvSpPr>
                <xdr:cNvPr id="31" name="PoljeZBesedilom 30">
                  <a:extLst>
                    <a:ext uri="{FF2B5EF4-FFF2-40B4-BE49-F238E27FC236}">
                      <a16:creationId xmlns:a16="http://schemas.microsoft.com/office/drawing/2014/main" id="{00000000-0008-0000-0400-00001F000000}"/>
                    </a:ext>
                  </a:extLst>
                </xdr:cNvPr>
                <xdr:cNvSpPr txBox="1"/>
              </xdr:nvSpPr>
              <xdr:spPr>
                <a:xfrm>
                  <a:off x="9576288" y="1485473"/>
                  <a:ext cx="1333509" cy="257036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noAutofit/>
                </a:bodyPr>
                <a:lstStyle/>
                <a:p>
                  <a:fld id="{8EF493EF-4069-4EC7-9CF4-0687B8915725}" type="TxLink">
                    <a:rPr lang="en-US" sz="10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31,12100 cent/kWh/day</a:t>
                  </a:fld>
                  <a:endParaRPr lang="sl-SI" sz="1100"/>
                </a:p>
              </xdr:txBody>
            </xdr:sp>
            <xdr:sp macro="" textlink="$C$33">
              <xdr:nvSpPr>
                <xdr:cNvPr id="48" name="PoljeZBesedilom 47">
                  <a:extLst>
                    <a:ext uri="{FF2B5EF4-FFF2-40B4-BE49-F238E27FC236}">
                      <a16:creationId xmlns:a16="http://schemas.microsoft.com/office/drawing/2014/main" id="{092DDF9F-080E-477B-9A38-AC83EFE830B7}"/>
                    </a:ext>
                  </a:extLst>
                </xdr:cNvPr>
                <xdr:cNvSpPr txBox="1"/>
              </xdr:nvSpPr>
              <xdr:spPr>
                <a:xfrm>
                  <a:off x="10909458" y="1236610"/>
                  <a:ext cx="458154" cy="250540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noAutofit/>
                </a:bodyPr>
                <a:lstStyle/>
                <a:p>
                  <a:fld id="{0AF24EA6-BE4A-4B43-B35A-E5E15D2D70D1}" type="TxLink">
                    <a:rPr lang="en-US" sz="1000" b="0" i="0" u="none" strike="noStrike">
                      <a:solidFill>
                        <a:sysClr val="windowText" lastClr="000000"/>
                      </a:solidFill>
                      <a:latin typeface="Calibri"/>
                      <a:cs typeface="Calibri"/>
                    </a:rPr>
                    <a:pPr/>
                    <a:t>Entry</a:t>
                  </a:fld>
                  <a:endParaRPr lang="sl-SI" sz="900" b="0">
                    <a:solidFill>
                      <a:sysClr val="windowText" lastClr="000000"/>
                    </a:solidFill>
                  </a:endParaRPr>
                </a:p>
              </xdr:txBody>
            </xdr:sp>
            <xdr:sp macro="" textlink="$D$32">
              <xdr:nvSpPr>
                <xdr:cNvPr id="49" name="PoljeZBesedilom 48">
                  <a:extLst>
                    <a:ext uri="{FF2B5EF4-FFF2-40B4-BE49-F238E27FC236}">
                      <a16:creationId xmlns:a16="http://schemas.microsoft.com/office/drawing/2014/main" id="{1C054E5B-B679-438A-88AE-F44AF7BD9209}"/>
                    </a:ext>
                  </a:extLst>
                </xdr:cNvPr>
                <xdr:cNvSpPr txBox="1"/>
              </xdr:nvSpPr>
              <xdr:spPr>
                <a:xfrm>
                  <a:off x="10909460" y="1485473"/>
                  <a:ext cx="458153" cy="255879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noAutofit/>
                </a:bodyPr>
                <a:lstStyle/>
                <a:p>
                  <a:fld id="{CA1C69CF-C68D-4A7F-8E8C-9310A053BD6E}" type="TxLink">
                    <a:rPr lang="en-US" sz="10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Exit</a:t>
                  </a:fld>
                  <a:endParaRPr lang="sl-SI" sz="900" b="0"/>
                </a:p>
              </xdr:txBody>
            </xdr:sp>
          </xdr:grpSp>
          <xdr:sp macro="" textlink="">
            <xdr:nvSpPr>
              <xdr:cNvPr id="27" name="PoljeZBesedilom 26">
                <a:extLst>
                  <a:ext uri="{FF2B5EF4-FFF2-40B4-BE49-F238E27FC236}">
                    <a16:creationId xmlns:a16="http://schemas.microsoft.com/office/drawing/2014/main" id="{00000000-0008-0000-0400-00001B000000}"/>
                  </a:ext>
                </a:extLst>
              </xdr:cNvPr>
              <xdr:cNvSpPr txBox="1"/>
            </xdr:nvSpPr>
            <xdr:spPr>
              <a:xfrm>
                <a:off x="15470967" y="3174049"/>
                <a:ext cx="333041" cy="40543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sl-SI" sz="2000" b="0" cap="none" spc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C</a:t>
                </a:r>
              </a:p>
            </xdr:txBody>
          </xdr:sp>
        </xdr:grpSp>
        <xdr:grpSp>
          <xdr:nvGrpSpPr>
            <xdr:cNvPr id="10" name="Skupina 9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:cNvPr>
            <xdr:cNvGrpSpPr/>
          </xdr:nvGrpSpPr>
          <xdr:grpSpPr>
            <a:xfrm>
              <a:off x="9510090" y="4167668"/>
              <a:ext cx="2269555" cy="901955"/>
              <a:chOff x="10053849" y="4093418"/>
              <a:chExt cx="2275637" cy="924641"/>
            </a:xfrm>
          </xdr:grpSpPr>
          <xdr:grpSp>
            <xdr:nvGrpSpPr>
              <xdr:cNvPr id="20" name="Skupina 19">
                <a:extLst>
                  <a:ext uri="{FF2B5EF4-FFF2-40B4-BE49-F238E27FC236}">
                    <a16:creationId xmlns:a16="http://schemas.microsoft.com/office/drawing/2014/main" id="{00000000-0008-0000-0400-000014000000}"/>
                  </a:ext>
                </a:extLst>
              </xdr:cNvPr>
              <xdr:cNvGrpSpPr>
                <a:grpSpLocks noChangeAspect="1"/>
              </xdr:cNvGrpSpPr>
            </xdr:nvGrpSpPr>
            <xdr:grpSpPr>
              <a:xfrm>
                <a:off x="10053849" y="4500652"/>
                <a:ext cx="2275637" cy="517407"/>
                <a:chOff x="8778183" y="1238250"/>
                <a:chExt cx="2175363" cy="516995"/>
              </a:xfrm>
            </xdr:grpSpPr>
            <xdr:sp macro="" textlink="">
              <xdr:nvSpPr>
                <xdr:cNvPr id="22" name="Pravokotnik 21">
                  <a:extLst>
                    <a:ext uri="{FF2B5EF4-FFF2-40B4-BE49-F238E27FC236}">
                      <a16:creationId xmlns:a16="http://schemas.microsoft.com/office/drawing/2014/main" id="{00000000-0008-0000-0400-000016000000}"/>
                    </a:ext>
                  </a:extLst>
                </xdr:cNvPr>
                <xdr:cNvSpPr/>
              </xdr:nvSpPr>
              <xdr:spPr>
                <a:xfrm>
                  <a:off x="8778183" y="1238250"/>
                  <a:ext cx="2175363" cy="512885"/>
                </a:xfrm>
                <a:prstGeom prst="rect">
                  <a:avLst/>
                </a:prstGeom>
                <a:ln w="12700">
                  <a:solidFill>
                    <a:schemeClr val="tx1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1">
                  <a:schemeClr val="accent4"/>
                </a:lnRef>
                <a:fillRef idx="2">
                  <a:schemeClr val="accent4"/>
                </a:fillRef>
                <a:effectRef idx="1">
                  <a:schemeClr val="accent4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sl-SI" sz="1100" b="0"/>
                </a:p>
              </xdr:txBody>
            </xdr:sp>
            <xdr:sp macro="" textlink="$C$11">
              <xdr:nvSpPr>
                <xdr:cNvPr id="23" name="PoljeZBesedilom 22">
                  <a:extLst>
                    <a:ext uri="{FF2B5EF4-FFF2-40B4-BE49-F238E27FC236}">
                      <a16:creationId xmlns:a16="http://schemas.microsoft.com/office/drawing/2014/main" id="{00000000-0008-0000-0400-000017000000}"/>
                    </a:ext>
                  </a:extLst>
                </xdr:cNvPr>
                <xdr:cNvSpPr txBox="1"/>
              </xdr:nvSpPr>
              <xdr:spPr>
                <a:xfrm>
                  <a:off x="8795278" y="1369690"/>
                  <a:ext cx="778556" cy="254907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pPr algn="l"/>
                  <a:fld id="{AF621EDA-AABF-43AA-A592-7B0EA9C2EF02}" type="TxLink">
                    <a:rPr lang="en-US" sz="1000" b="1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 algn="l"/>
                    <a:t>Slovenia</a:t>
                  </a:fld>
                  <a:endParaRPr lang="sl-SI" sz="1100" b="1"/>
                </a:p>
              </xdr:txBody>
            </xdr:sp>
            <xdr:sp macro="" textlink="$E$11">
              <xdr:nvSpPr>
                <xdr:cNvPr id="24" name="PoljeZBesedilom 23">
                  <a:extLst>
                    <a:ext uri="{FF2B5EF4-FFF2-40B4-BE49-F238E27FC236}">
                      <a16:creationId xmlns:a16="http://schemas.microsoft.com/office/drawing/2014/main" id="{00000000-0008-0000-0400-000018000000}"/>
                    </a:ext>
                  </a:extLst>
                </xdr:cNvPr>
                <xdr:cNvSpPr txBox="1"/>
              </xdr:nvSpPr>
              <xdr:spPr>
                <a:xfrm>
                  <a:off x="9576288" y="1238645"/>
                  <a:ext cx="1377258" cy="261116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noAutofit/>
                </a:bodyPr>
                <a:lstStyle/>
                <a:p>
                  <a:fld id="{82126159-B07A-453D-A363-3D43DF180A7D}" type="TxLink">
                    <a:rPr lang="en-US" sz="1000" b="0" i="0" u="none" strike="noStrike">
                      <a:solidFill>
                        <a:srgbClr val="C00000"/>
                      </a:solidFill>
                      <a:latin typeface="Calibri"/>
                      <a:cs typeface="Calibri"/>
                    </a:rPr>
                    <a:pPr/>
                    <a:t>9,55600 cent/kWh/day</a:t>
                  </a:fld>
                  <a:endParaRPr lang="sl-SI" sz="1100"/>
                </a:p>
              </xdr:txBody>
            </xdr:sp>
            <xdr:sp macro="" textlink="$E$18">
              <xdr:nvSpPr>
                <xdr:cNvPr id="25" name="PoljeZBesedilom 24">
                  <a:extLst>
                    <a:ext uri="{FF2B5EF4-FFF2-40B4-BE49-F238E27FC236}">
                      <a16:creationId xmlns:a16="http://schemas.microsoft.com/office/drawing/2014/main" id="{00000000-0008-0000-0400-000019000000}"/>
                    </a:ext>
                  </a:extLst>
                </xdr:cNvPr>
                <xdr:cNvSpPr txBox="1"/>
              </xdr:nvSpPr>
              <xdr:spPr>
                <a:xfrm>
                  <a:off x="9576287" y="1500338"/>
                  <a:ext cx="1377257" cy="254907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fld id="{87F55FA3-DEBA-42E4-AF3A-517C7965EB04}" type="TxLink">
                    <a:rPr lang="en-US" sz="1000" b="0" i="0" u="none" strike="noStrike">
                      <a:solidFill>
                        <a:srgbClr val="C00000"/>
                      </a:solidFill>
                      <a:latin typeface="Calibri"/>
                      <a:cs typeface="Calibri"/>
                    </a:rPr>
                    <a:pPr/>
                    <a:t>50,76800 cent/kWh/day</a:t>
                  </a:fld>
                  <a:endParaRPr lang="sl-SI" sz="1100"/>
                </a:p>
              </xdr:txBody>
            </xdr:sp>
          </xdr:grpSp>
          <xdr:sp macro="" textlink="">
            <xdr:nvSpPr>
              <xdr:cNvPr id="21" name="PoljeZBesedilom 20">
                <a:extLst>
                  <a:ext uri="{FF2B5EF4-FFF2-40B4-BE49-F238E27FC236}">
                    <a16:creationId xmlns:a16="http://schemas.microsoft.com/office/drawing/2014/main" id="{00000000-0008-0000-0400-000015000000}"/>
                  </a:ext>
                </a:extLst>
              </xdr:cNvPr>
              <xdr:cNvSpPr txBox="1"/>
            </xdr:nvSpPr>
            <xdr:spPr>
              <a:xfrm>
                <a:off x="11907150" y="4093418"/>
                <a:ext cx="309893" cy="40543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sl-SI" sz="2000" b="0" cap="none" spc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E</a:t>
                </a:r>
              </a:p>
            </xdr:txBody>
          </xdr:sp>
        </xdr:grpSp>
        <xdr:grpSp>
          <xdr:nvGrpSpPr>
            <xdr:cNvPr id="11" name="Skupina 10">
              <a:extLst>
                <a:ext uri="{FF2B5EF4-FFF2-40B4-BE49-F238E27FC236}">
                  <a16:creationId xmlns:a16="http://schemas.microsoft.com/office/drawing/2014/main" id="{00000000-0008-0000-0400-00000B000000}"/>
                </a:ext>
              </a:extLst>
            </xdr:cNvPr>
            <xdr:cNvGrpSpPr/>
          </xdr:nvGrpSpPr>
          <xdr:grpSpPr>
            <a:xfrm>
              <a:off x="6018105" y="4021218"/>
              <a:ext cx="2792478" cy="894453"/>
              <a:chOff x="6026399" y="4052005"/>
              <a:chExt cx="2790546" cy="917060"/>
            </a:xfrm>
          </xdr:grpSpPr>
          <xdr:grpSp>
            <xdr:nvGrpSpPr>
              <xdr:cNvPr id="14" name="Skupina 13">
                <a:extLst>
                  <a:ext uri="{FF2B5EF4-FFF2-40B4-BE49-F238E27FC236}">
                    <a16:creationId xmlns:a16="http://schemas.microsoft.com/office/drawing/2014/main" id="{00000000-0008-0000-0400-00000E000000}"/>
                  </a:ext>
                </a:extLst>
              </xdr:cNvPr>
              <xdr:cNvGrpSpPr>
                <a:grpSpLocks noChangeAspect="1"/>
              </xdr:cNvGrpSpPr>
            </xdr:nvGrpSpPr>
            <xdr:grpSpPr>
              <a:xfrm>
                <a:off x="6026399" y="4458389"/>
                <a:ext cx="2790546" cy="510676"/>
                <a:chOff x="8190161" y="1235043"/>
                <a:chExt cx="2661484" cy="516092"/>
              </a:xfrm>
            </xdr:grpSpPr>
            <xdr:sp macro="" textlink="">
              <xdr:nvSpPr>
                <xdr:cNvPr id="16" name="Pravokotnik 15">
                  <a:extLst>
                    <a:ext uri="{FF2B5EF4-FFF2-40B4-BE49-F238E27FC236}">
                      <a16:creationId xmlns:a16="http://schemas.microsoft.com/office/drawing/2014/main" id="{00000000-0008-0000-0400-000010000000}"/>
                    </a:ext>
                  </a:extLst>
                </xdr:cNvPr>
                <xdr:cNvSpPr/>
              </xdr:nvSpPr>
              <xdr:spPr>
                <a:xfrm>
                  <a:off x="8190161" y="1238250"/>
                  <a:ext cx="2652549" cy="512885"/>
                </a:xfrm>
                <a:prstGeom prst="rect">
                  <a:avLst/>
                </a:prstGeom>
                <a:ln w="12700">
                  <a:solidFill>
                    <a:schemeClr val="tx1"/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1">
                  <a:schemeClr val="accent4"/>
                </a:lnRef>
                <a:fillRef idx="2">
                  <a:schemeClr val="accent4"/>
                </a:fillRef>
                <a:effectRef idx="1">
                  <a:schemeClr val="accent4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sl-SI" sz="1100" b="0"/>
                </a:p>
              </xdr:txBody>
            </xdr:sp>
            <xdr:sp macro="" textlink="$C$10">
              <xdr:nvSpPr>
                <xdr:cNvPr id="17" name="PoljeZBesedilom 16">
                  <a:extLst>
                    <a:ext uri="{FF2B5EF4-FFF2-40B4-BE49-F238E27FC236}">
                      <a16:creationId xmlns:a16="http://schemas.microsoft.com/office/drawing/2014/main" id="{00000000-0008-0000-0400-000011000000}"/>
                    </a:ext>
                  </a:extLst>
                </xdr:cNvPr>
                <xdr:cNvSpPr txBox="1"/>
              </xdr:nvSpPr>
              <xdr:spPr>
                <a:xfrm>
                  <a:off x="8221407" y="1368220"/>
                  <a:ext cx="1352429" cy="257846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pPr algn="l"/>
                  <a:fld id="{969B813B-D590-45E0-8338-FA483200A874}" type="TxLink">
                    <a:rPr lang="en-US" sz="1000" b="1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 algn="l"/>
                    <a:t>Šempeter pri Gorici</a:t>
                  </a:fld>
                  <a:endParaRPr lang="sl-SI" sz="1100" b="1"/>
                </a:p>
              </xdr:txBody>
            </xdr:sp>
            <xdr:sp macro="" textlink="$E$10">
              <xdr:nvSpPr>
                <xdr:cNvPr id="18" name="PoljeZBesedilom 17">
                  <a:extLst>
                    <a:ext uri="{FF2B5EF4-FFF2-40B4-BE49-F238E27FC236}">
                      <a16:creationId xmlns:a16="http://schemas.microsoft.com/office/drawing/2014/main" id="{00000000-0008-0000-0400-000012000000}"/>
                    </a:ext>
                  </a:extLst>
                </xdr:cNvPr>
                <xdr:cNvSpPr txBox="1"/>
              </xdr:nvSpPr>
              <xdr:spPr>
                <a:xfrm>
                  <a:off x="9576288" y="1235043"/>
                  <a:ext cx="1275357" cy="257846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fld id="{88A4D6DC-D8F4-430E-9382-9F4A635219E5}" type="TxLink">
                    <a:rPr lang="en-US" sz="10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8,59500 cent/kWh/day</a:t>
                  </a:fld>
                  <a:endParaRPr lang="sl-SI" sz="1100"/>
                </a:p>
              </xdr:txBody>
            </xdr:sp>
            <xdr:sp macro="" textlink="$E$17">
              <xdr:nvSpPr>
                <xdr:cNvPr id="19" name="PoljeZBesedilom 18">
                  <a:extLst>
                    <a:ext uri="{FF2B5EF4-FFF2-40B4-BE49-F238E27FC236}">
                      <a16:creationId xmlns:a16="http://schemas.microsoft.com/office/drawing/2014/main" id="{00000000-0008-0000-0400-000013000000}"/>
                    </a:ext>
                  </a:extLst>
                </xdr:cNvPr>
                <xdr:cNvSpPr txBox="1"/>
              </xdr:nvSpPr>
              <xdr:spPr>
                <a:xfrm>
                  <a:off x="9576287" y="1489856"/>
                  <a:ext cx="1275357" cy="257846"/>
                </a:xfrm>
                <a:prstGeom prst="rect">
                  <a:avLst/>
                </a:prstGeom>
              </xdr:spPr>
              <xdr:style>
                <a:lnRef idx="2">
                  <a:schemeClr val="dk1"/>
                </a:lnRef>
                <a:fillRef idx="1">
                  <a:schemeClr val="lt1"/>
                </a:fillRef>
                <a:effectRef idx="0">
                  <a:schemeClr val="dk1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>
                  <a:spAutoFit/>
                </a:bodyPr>
                <a:lstStyle/>
                <a:p>
                  <a:fld id="{8548A3EA-B713-4A66-936A-E8098C15EDEA}" type="TxLink">
                    <a:rPr lang="en-US" sz="10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7,73550 cent/kWh/day</a:t>
                  </a:fld>
                  <a:endParaRPr lang="sl-SI" sz="1100"/>
                </a:p>
              </xdr:txBody>
            </xdr:sp>
          </xdr:grpSp>
          <xdr:sp macro="" textlink="">
            <xdr:nvSpPr>
              <xdr:cNvPr id="15" name="PoljeZBesedilom 14">
                <a:extLst>
                  <a:ext uri="{FF2B5EF4-FFF2-40B4-BE49-F238E27FC236}">
                    <a16:creationId xmlns:a16="http://schemas.microsoft.com/office/drawing/2014/main" id="{00000000-0008-0000-0400-00000F000000}"/>
                  </a:ext>
                </a:extLst>
              </xdr:cNvPr>
              <xdr:cNvSpPr txBox="1"/>
            </xdr:nvSpPr>
            <xdr:spPr>
              <a:xfrm>
                <a:off x="8393414" y="4052005"/>
                <a:ext cx="302519" cy="40543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sl-SI" sz="2000" b="0" cap="none" spc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F</a:t>
                </a:r>
              </a:p>
            </xdr:txBody>
          </xdr:sp>
        </xdr:grpSp>
        <xdr:sp macro="" textlink="">
          <xdr:nvSpPr>
            <xdr:cNvPr id="12" name="PoljeZBesedilom 11">
              <a:extLst>
                <a:ext uri="{FF2B5EF4-FFF2-40B4-BE49-F238E27FC236}">
                  <a16:creationId xmlns:a16="http://schemas.microsoft.com/office/drawing/2014/main" id="{00000000-0008-0000-0400-00000C000000}"/>
                </a:ext>
              </a:extLst>
            </xdr:cNvPr>
            <xdr:cNvSpPr txBox="1"/>
          </xdr:nvSpPr>
          <xdr:spPr>
            <a:xfrm>
              <a:off x="10780302" y="3043682"/>
              <a:ext cx="310786" cy="3449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spAutoFit/>
            </a:bodyPr>
            <a:lstStyle/>
            <a:p>
              <a:pPr algn="ctr"/>
              <a:r>
                <a:rPr lang="sl-SI" sz="1600" b="0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</a:rPr>
                <a:t>D</a:t>
              </a:r>
            </a:p>
          </xdr:txBody>
        </xdr:sp>
        <xdr:sp macro="" textlink="">
          <xdr:nvSpPr>
            <xdr:cNvPr id="13" name="PoljeZBesedilom 12">
              <a:extLst>
                <a:ext uri="{FF2B5EF4-FFF2-40B4-BE49-F238E27FC236}">
                  <a16:creationId xmlns:a16="http://schemas.microsoft.com/office/drawing/2014/main" id="{00000000-0008-0000-0400-00000D000000}"/>
                </a:ext>
              </a:extLst>
            </xdr:cNvPr>
            <xdr:cNvSpPr txBox="1"/>
          </xdr:nvSpPr>
          <xdr:spPr>
            <a:xfrm>
              <a:off x="13084171" y="2926989"/>
              <a:ext cx="303286" cy="3449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spAutoFit/>
            </a:bodyPr>
            <a:lstStyle/>
            <a:p>
              <a:pPr algn="ctr"/>
              <a:r>
                <a:rPr lang="sl-SI" sz="1600" b="0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</a:rPr>
                <a:t>B</a:t>
              </a:r>
            </a:p>
          </xdr:txBody>
        </xdr:sp>
      </xdr:grpSp>
      <xdr:sp macro="" textlink="">
        <xdr:nvSpPr>
          <xdr:cNvPr id="4" name="Elipsa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9715604" y="4322400"/>
            <a:ext cx="163636" cy="171941"/>
          </a:xfrm>
          <a:prstGeom prst="ellipse">
            <a:avLst/>
          </a:prstGeom>
          <a:noFill/>
          <a:ln w="12700">
            <a:solidFill>
              <a:schemeClr val="tx1">
                <a:lumMod val="65000"/>
                <a:lumOff val="35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l-SI" sz="1100"/>
          </a:p>
        </xdr:txBody>
      </xdr:sp>
      <xdr:sp macro="" textlink="">
        <xdr:nvSpPr>
          <xdr:cNvPr id="5" name="Elipsa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13571374" y="2615021"/>
            <a:ext cx="163792" cy="171940"/>
          </a:xfrm>
          <a:prstGeom prst="ellipse">
            <a:avLst/>
          </a:prstGeom>
          <a:noFill/>
          <a:ln w="12700">
            <a:solidFill>
              <a:schemeClr val="tx1">
                <a:lumMod val="65000"/>
                <a:lumOff val="35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l-SI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1137215</xdr:colOff>
          <xdr:row>38</xdr:row>
          <xdr:rowOff>50077</xdr:rowOff>
        </xdr:from>
        <xdr:to>
          <xdr:col>4</xdr:col>
          <xdr:colOff>1137215</xdr:colOff>
          <xdr:row>38</xdr:row>
          <xdr:rowOff>50077</xdr:rowOff>
        </xdr:to>
        <xdr:grpSp>
          <xdr:nvGrpSpPr>
            <xdr:cNvPr id="47" name="Skupina 46">
              <a:extLst>
                <a:ext uri="{FF2B5EF4-FFF2-40B4-BE49-F238E27FC236}">
                  <a16:creationId xmlns:a16="http://schemas.microsoft.com/office/drawing/2014/main" id="{00000000-0008-0000-0400-00002F000000}"/>
                </a:ext>
              </a:extLst>
            </xdr:cNvPr>
            <xdr:cNvGrpSpPr/>
          </xdr:nvGrpSpPr>
          <xdr:grpSpPr>
            <a:xfrm>
              <a:off x="5436365" y="7698652"/>
              <a:ext cx="0" cy="0"/>
              <a:chOff x="5436365" y="7698652"/>
              <a:chExt cx="0" cy="0"/>
            </a:xfrm>
          </xdr:grpSpPr>
        </xdr:grp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BAZA/DToplota/TEH/DToplota_BAZA/DToplota_BAZA_TarifniCeniki/DToplota_BAZA_TarifniCenik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EN_BAZA"/>
      <sheetName val="Kazalo"/>
      <sheetName val="BAZA_TarifniCeniki"/>
      <sheetName val="BAZA_SifrantSP"/>
      <sheetName val="Sifrant_DSistemi"/>
      <sheetName val="DToplota_BAZA_TarifniCeniki"/>
      <sheetName val="AGEN"/>
      <sheetName val="INPUT_P"/>
      <sheetName val="BAZA_AnalizaCen_DS"/>
      <sheetName val="ARHIV_VBA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">
    <tabColor theme="6" tint="-0.499984740745262"/>
  </sheetPr>
  <dimension ref="B1:C25"/>
  <sheetViews>
    <sheetView showGridLines="0" showRowColHeaders="0" tabSelected="1" zoomScale="85" zoomScaleNormal="85" workbookViewId="0">
      <selection activeCell="C18" sqref="C18"/>
    </sheetView>
  </sheetViews>
  <sheetFormatPr defaultColWidth="9.140625" defaultRowHeight="15" x14ac:dyDescent="0.25"/>
  <cols>
    <col min="1" max="1" width="11.5703125" style="111" customWidth="1"/>
    <col min="2" max="2" width="96.42578125" style="111" customWidth="1"/>
    <col min="3" max="3" width="7.140625" style="111" customWidth="1"/>
    <col min="4" max="4" width="5.42578125" style="111" customWidth="1"/>
    <col min="5" max="16384" width="9.140625" style="111"/>
  </cols>
  <sheetData>
    <row r="1" spans="2:3" x14ac:dyDescent="0.25">
      <c r="C1" s="112"/>
    </row>
    <row r="2" spans="2:3" ht="17.25" x14ac:dyDescent="0.3">
      <c r="B2" s="121" t="s">
        <v>53</v>
      </c>
      <c r="C2" s="112"/>
    </row>
    <row r="3" spans="2:3" x14ac:dyDescent="0.25">
      <c r="C3" s="113"/>
    </row>
    <row r="9" spans="2:3" x14ac:dyDescent="0.25">
      <c r="B9" s="114"/>
    </row>
    <row r="10" spans="2:3" ht="33.75" customHeight="1" x14ac:dyDescent="0.25">
      <c r="B10" s="115"/>
    </row>
    <row r="11" spans="2:3" x14ac:dyDescent="0.25">
      <c r="B11" s="114"/>
    </row>
    <row r="12" spans="2:3" x14ac:dyDescent="0.25">
      <c r="B12" s="116"/>
    </row>
    <row r="13" spans="2:3" ht="44.25" customHeight="1" x14ac:dyDescent="0.5">
      <c r="B13" s="117"/>
    </row>
    <row r="14" spans="2:3" ht="81.75" customHeight="1" x14ac:dyDescent="0.3">
      <c r="B14" s="118" t="s">
        <v>54</v>
      </c>
    </row>
    <row r="15" spans="2:3" ht="74.25" customHeight="1" x14ac:dyDescent="0.35">
      <c r="B15" s="119" t="s">
        <v>55</v>
      </c>
    </row>
    <row r="16" spans="2:3" ht="20.25" x14ac:dyDescent="0.25">
      <c r="B16" s="197"/>
    </row>
    <row r="17" spans="2:2" ht="20.25" x14ac:dyDescent="0.35">
      <c r="B17" s="120"/>
    </row>
    <row r="18" spans="2:2" ht="102" customHeight="1" x14ac:dyDescent="0.35">
      <c r="B18" s="120"/>
    </row>
    <row r="20" spans="2:2" ht="39.75" customHeight="1" x14ac:dyDescent="0.25">
      <c r="B20" s="122" t="s">
        <v>59</v>
      </c>
    </row>
    <row r="21" spans="2:2" ht="52.5" customHeight="1" x14ac:dyDescent="0.25">
      <c r="B21" s="194" t="s">
        <v>56</v>
      </c>
    </row>
    <row r="22" spans="2:2" ht="54" customHeight="1" x14ac:dyDescent="0.25">
      <c r="B22" s="123"/>
    </row>
    <row r="25" spans="2:2" x14ac:dyDescent="0.25">
      <c r="B25" s="146"/>
    </row>
  </sheetData>
  <sheetProtection password="F718" sheet="1" autoFilter="0"/>
  <pageMargins left="0.31496062992125984" right="0.19685039370078741" top="0.59055118110236227" bottom="0.59055118110236227" header="0.59055118110236227" footer="0.27559055118110237"/>
  <pageSetup paperSize="9" scale="80" orientation="portrait" blackAndWhite="1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>
    <tabColor theme="8" tint="-0.249977111117893"/>
  </sheetPr>
  <dimension ref="A1:AA97"/>
  <sheetViews>
    <sheetView showGridLines="0" showRowColHeaders="0" zoomScale="85" zoomScaleNormal="85" workbookViewId="0">
      <selection activeCell="C18" sqref="C18"/>
    </sheetView>
  </sheetViews>
  <sheetFormatPr defaultColWidth="17" defaultRowHeight="12.75" x14ac:dyDescent="0.25"/>
  <cols>
    <col min="1" max="1" width="4.7109375" style="13" customWidth="1"/>
    <col min="2" max="2" width="6.85546875" style="13" customWidth="1"/>
    <col min="3" max="3" width="26.140625" style="13" customWidth="1"/>
    <col min="4" max="4" width="20.140625" style="13" customWidth="1"/>
    <col min="5" max="5" width="24" style="13" customWidth="1"/>
    <col min="6" max="8" width="20.140625" style="13" customWidth="1"/>
    <col min="9" max="9" width="21.7109375" style="13" customWidth="1"/>
    <col min="10" max="12" width="8" style="13" customWidth="1"/>
    <col min="13" max="16" width="23.140625" style="13" customWidth="1"/>
    <col min="17" max="17" width="8" style="13" customWidth="1"/>
    <col min="18" max="19" width="8.7109375" style="13" customWidth="1"/>
    <col min="20" max="20" width="8" style="13" customWidth="1"/>
    <col min="21" max="21" width="8.7109375" style="13" customWidth="1"/>
    <col min="22" max="16384" width="17" style="13"/>
  </cols>
  <sheetData>
    <row r="1" spans="1:22" ht="15.75" customHeight="1" x14ac:dyDescent="0.25"/>
    <row r="2" spans="1:22" ht="34.5" customHeight="1" x14ac:dyDescent="0.25">
      <c r="A2" s="105"/>
      <c r="B2" s="105"/>
      <c r="C2" s="193" t="str">
        <f>Content!B20</f>
        <v>Calculating the comparison index CAA 
– Matrix methodology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22" ht="12.75" customHeight="1" x14ac:dyDescent="0.25"/>
    <row r="4" spans="1:22" ht="14.25" customHeight="1" x14ac:dyDescent="0.25">
      <c r="C4" s="127" t="s">
        <v>51</v>
      </c>
      <c r="D4" s="186" t="s">
        <v>61</v>
      </c>
      <c r="K4" s="14"/>
      <c r="L4" s="14"/>
      <c r="P4" s="14"/>
      <c r="Q4" s="14"/>
      <c r="R4" s="14"/>
      <c r="S4" s="15"/>
      <c r="T4" s="14"/>
      <c r="U4" s="15"/>
      <c r="V4" s="15"/>
    </row>
    <row r="5" spans="1:22" ht="14.25" customHeight="1" x14ac:dyDescent="0.25"/>
    <row r="6" spans="1:22" ht="19.5" customHeight="1" thickBot="1" x14ac:dyDescent="0.3">
      <c r="C6" s="214" t="s">
        <v>47</v>
      </c>
      <c r="D6" s="214"/>
    </row>
    <row r="7" spans="1:22" ht="18" customHeight="1" x14ac:dyDescent="0.25">
      <c r="C7" s="57" t="s">
        <v>44</v>
      </c>
      <c r="D7" s="189" t="s">
        <v>58</v>
      </c>
      <c r="E7" s="196" t="s">
        <v>49</v>
      </c>
      <c r="G7" s="187"/>
      <c r="H7" s="188" t="s">
        <v>57</v>
      </c>
    </row>
    <row r="8" spans="1:22" ht="15" customHeight="1" x14ac:dyDescent="0.25">
      <c r="C8" s="64" t="s">
        <v>3</v>
      </c>
      <c r="D8" s="190">
        <v>0.1090453</v>
      </c>
      <c r="E8" s="204">
        <f>D8*100</f>
        <v>10.904529999999999</v>
      </c>
      <c r="G8" s="90" t="s">
        <v>37</v>
      </c>
      <c r="H8" s="55">
        <f>E77/E82</f>
        <v>0.21109351185441064</v>
      </c>
    </row>
    <row r="9" spans="1:22" ht="15" customHeight="1" x14ac:dyDescent="0.25">
      <c r="C9" s="27" t="s">
        <v>4</v>
      </c>
      <c r="D9" s="191">
        <v>2.0849300000000001E-2</v>
      </c>
      <c r="E9" s="205">
        <f>D9*100</f>
        <v>2.0849299999999999</v>
      </c>
      <c r="G9" s="90" t="s">
        <v>39</v>
      </c>
      <c r="H9" s="55">
        <f>E78/E85</f>
        <v>0.13084773477202069</v>
      </c>
    </row>
    <row r="10" spans="1:22" ht="15" customHeight="1" x14ac:dyDescent="0.25">
      <c r="C10" s="27" t="s">
        <v>46</v>
      </c>
      <c r="D10" s="191">
        <v>1.8986569</v>
      </c>
      <c r="E10" s="205">
        <f>D10*100</f>
        <v>189.86569</v>
      </c>
      <c r="G10" s="106" t="s">
        <v>41</v>
      </c>
      <c r="H10" s="107">
        <f>2*(ABS(H8-H9))/(H8+H9)</f>
        <v>0.46935418218240255</v>
      </c>
    </row>
    <row r="11" spans="1:22" ht="15" customHeight="1" thickBot="1" x14ac:dyDescent="0.3">
      <c r="C11" s="56" t="s">
        <v>52</v>
      </c>
      <c r="D11" s="192">
        <v>0.6761838</v>
      </c>
      <c r="E11" s="206">
        <f>D11*100</f>
        <v>67.618380000000002</v>
      </c>
      <c r="G11" s="91" t="s">
        <v>43</v>
      </c>
      <c r="H11" s="28" t="str">
        <f>IF(H10&gt;0.1,"YES","NO")</f>
        <v>YES</v>
      </c>
    </row>
    <row r="12" spans="1:22" ht="12.75" customHeight="1" x14ac:dyDescent="0.25">
      <c r="E12" s="2"/>
    </row>
    <row r="13" spans="1:22" ht="19.5" customHeight="1" thickBot="1" x14ac:dyDescent="0.3">
      <c r="C13" s="214" t="s">
        <v>20</v>
      </c>
      <c r="D13" s="214"/>
    </row>
    <row r="14" spans="1:22" ht="18" customHeight="1" x14ac:dyDescent="0.25">
      <c r="C14" s="57" t="s">
        <v>45</v>
      </c>
      <c r="D14" s="189" t="s">
        <v>58</v>
      </c>
      <c r="E14" s="196" t="s">
        <v>49</v>
      </c>
    </row>
    <row r="15" spans="1:22" ht="15" customHeight="1" x14ac:dyDescent="0.25">
      <c r="C15" s="64" t="s">
        <v>3</v>
      </c>
      <c r="D15" s="190">
        <v>9.8140699999999997E-2</v>
      </c>
      <c r="E15" s="204">
        <v>9.8140699999999992</v>
      </c>
    </row>
    <row r="16" spans="1:22" ht="15" customHeight="1" x14ac:dyDescent="0.25">
      <c r="C16" s="27" t="s">
        <v>4</v>
      </c>
      <c r="D16" s="191">
        <v>2.3165900000000003E-2</v>
      </c>
      <c r="E16" s="205">
        <v>2.3165900000000001</v>
      </c>
    </row>
    <row r="17" spans="3:21" ht="15" customHeight="1" x14ac:dyDescent="0.25">
      <c r="C17" s="27" t="s">
        <v>46</v>
      </c>
      <c r="D17" s="191">
        <v>2.1096187999999998</v>
      </c>
      <c r="E17" s="205">
        <v>210.96187999999998</v>
      </c>
    </row>
    <row r="18" spans="3:21" ht="15" customHeight="1" thickBot="1" x14ac:dyDescent="0.3">
      <c r="C18" s="56" t="s">
        <v>52</v>
      </c>
      <c r="D18" s="192">
        <v>0.49362</v>
      </c>
      <c r="E18" s="206">
        <v>49.362000000000002</v>
      </c>
    </row>
    <row r="19" spans="3:21" ht="12.75" customHeight="1" x14ac:dyDescent="0.25"/>
    <row r="20" spans="3:21" ht="12.75" customHeight="1" x14ac:dyDescent="0.25"/>
    <row r="21" spans="3:21" ht="12.75" customHeight="1" thickBot="1" x14ac:dyDescent="0.3"/>
    <row r="22" spans="3:21" ht="18" customHeight="1" x14ac:dyDescent="0.25">
      <c r="C22" s="223" t="s">
        <v>50</v>
      </c>
      <c r="D22" s="224"/>
      <c r="E22" s="224"/>
      <c r="F22" s="225"/>
    </row>
    <row r="23" spans="3:21" ht="16.5" customHeight="1" x14ac:dyDescent="0.25">
      <c r="C23" s="226" t="s">
        <v>9</v>
      </c>
      <c r="D23" s="227"/>
      <c r="E23" s="227" t="s">
        <v>10</v>
      </c>
      <c r="F23" s="228"/>
    </row>
    <row r="24" spans="3:21" ht="16.5" customHeight="1" x14ac:dyDescent="0.25">
      <c r="C24" s="62" t="s">
        <v>3</v>
      </c>
      <c r="D24" s="138">
        <v>52012099</v>
      </c>
      <c r="E24" s="63" t="s">
        <v>3</v>
      </c>
      <c r="F24" s="142">
        <v>0</v>
      </c>
    </row>
    <row r="25" spans="3:21" ht="16.5" customHeight="1" x14ac:dyDescent="0.25">
      <c r="C25" s="58" t="s">
        <v>4</v>
      </c>
      <c r="D25" s="139">
        <v>3466924</v>
      </c>
      <c r="E25" s="59" t="s">
        <v>4</v>
      </c>
      <c r="F25" s="142">
        <v>6207000</v>
      </c>
    </row>
    <row r="26" spans="3:21" ht="16.5" customHeight="1" x14ac:dyDescent="0.25">
      <c r="C26" s="60" t="s">
        <v>46</v>
      </c>
      <c r="D26" s="140">
        <v>1692726</v>
      </c>
      <c r="E26" s="61" t="s">
        <v>46</v>
      </c>
      <c r="F26" s="143">
        <v>0</v>
      </c>
    </row>
    <row r="27" spans="3:21" ht="16.5" customHeight="1" thickBot="1" x14ac:dyDescent="0.3">
      <c r="C27" s="128" t="s">
        <v>52</v>
      </c>
      <c r="D27" s="141">
        <v>0</v>
      </c>
      <c r="E27" s="129" t="s">
        <v>23</v>
      </c>
      <c r="F27" s="144">
        <v>61414974</v>
      </c>
    </row>
    <row r="28" spans="3:21" ht="12.75" customHeight="1" x14ac:dyDescent="0.25">
      <c r="K28" s="14"/>
      <c r="L28" s="14"/>
      <c r="P28" s="14"/>
      <c r="Q28" s="14"/>
      <c r="R28" s="14"/>
      <c r="S28" s="15"/>
      <c r="T28" s="14"/>
      <c r="U28" s="15"/>
    </row>
    <row r="29" spans="3:21" ht="12.75" customHeight="1" x14ac:dyDescent="0.25"/>
    <row r="30" spans="3:21" ht="12.75" customHeight="1" thickBot="1" x14ac:dyDescent="0.3"/>
    <row r="31" spans="3:21" ht="19.5" customHeight="1" thickBot="1" x14ac:dyDescent="0.3">
      <c r="C31" s="10"/>
      <c r="D31" s="124" t="s">
        <v>0</v>
      </c>
      <c r="E31" s="125"/>
      <c r="F31" s="125"/>
      <c r="G31" s="126"/>
    </row>
    <row r="32" spans="3:21" ht="23.25" customHeight="1" thickBot="1" x14ac:dyDescent="0.3">
      <c r="C32" s="10"/>
      <c r="D32" s="158" t="s">
        <v>2</v>
      </c>
      <c r="E32" s="151"/>
      <c r="F32" s="151"/>
      <c r="G32" s="152"/>
      <c r="M32" s="220" t="s">
        <v>6</v>
      </c>
      <c r="N32" s="221"/>
      <c r="O32" s="222"/>
    </row>
    <row r="33" spans="2:27" ht="22.5" customHeight="1" x14ac:dyDescent="0.25">
      <c r="C33" s="163" t="s">
        <v>5</v>
      </c>
      <c r="D33" s="162" t="s">
        <v>3</v>
      </c>
      <c r="E33" s="153" t="s">
        <v>4</v>
      </c>
      <c r="F33" s="153" t="s">
        <v>46</v>
      </c>
      <c r="G33" s="154" t="s">
        <v>23</v>
      </c>
      <c r="M33" s="11" t="s">
        <v>44</v>
      </c>
      <c r="N33" s="29" t="s">
        <v>7</v>
      </c>
      <c r="O33" s="30" t="s">
        <v>8</v>
      </c>
    </row>
    <row r="34" spans="2:27" ht="17.25" customHeight="1" x14ac:dyDescent="0.25">
      <c r="C34" s="159" t="s">
        <v>3</v>
      </c>
      <c r="D34" s="149">
        <v>0</v>
      </c>
      <c r="E34" s="150">
        <v>61.83</v>
      </c>
      <c r="F34" s="150">
        <v>267.04000000000002</v>
      </c>
      <c r="G34" s="155">
        <v>166.72</v>
      </c>
      <c r="M34" s="52" t="str">
        <f>$C$24</f>
        <v>Ceršak</v>
      </c>
      <c r="N34" s="31">
        <f>G34</f>
        <v>166.72</v>
      </c>
      <c r="O34" s="32">
        <f>(SUMPRODUCT(D34:F34,D$48:F$48))/(SUM(D$48:F$48)-D48)</f>
        <v>61.830000033061062</v>
      </c>
    </row>
    <row r="35" spans="2:27" ht="17.25" customHeight="1" x14ac:dyDescent="0.25">
      <c r="C35" s="160" t="s">
        <v>4</v>
      </c>
      <c r="D35" s="147">
        <v>61.83</v>
      </c>
      <c r="E35" s="130">
        <v>0</v>
      </c>
      <c r="F35" s="79">
        <v>212.62</v>
      </c>
      <c r="G35" s="156">
        <v>112.29</v>
      </c>
      <c r="M35" s="53" t="str">
        <f>$C$25</f>
        <v>Rogatec</v>
      </c>
      <c r="N35" s="33">
        <f>G35</f>
        <v>112.29</v>
      </c>
      <c r="O35" s="34">
        <f>(SUMPRODUCT(D35:F35,D$48:F$48))/(SUM(D$48:F$48)-E48)</f>
        <v>137.22497750707342</v>
      </c>
    </row>
    <row r="36" spans="2:27" ht="17.25" customHeight="1" x14ac:dyDescent="0.25">
      <c r="C36" s="160" t="s">
        <v>46</v>
      </c>
      <c r="D36" s="147">
        <v>267.04000000000002</v>
      </c>
      <c r="E36" s="79">
        <v>212.62</v>
      </c>
      <c r="F36" s="130">
        <v>0</v>
      </c>
      <c r="G36" s="156">
        <v>100.32</v>
      </c>
      <c r="M36" s="53" t="str">
        <f>$C$26</f>
        <v>Šempeter pri Gorici</v>
      </c>
      <c r="N36" s="33">
        <f>G36</f>
        <v>100.32</v>
      </c>
      <c r="O36" s="34">
        <f>(SUMPRODUCT(D36:F36,D$48:F$48))/(SUM(D$48:F$48)-F48)</f>
        <v>212.62000000876751</v>
      </c>
    </row>
    <row r="37" spans="2:27" ht="17.25" customHeight="1" thickBot="1" x14ac:dyDescent="0.3">
      <c r="C37" s="161" t="s">
        <v>52</v>
      </c>
      <c r="D37" s="148">
        <v>104</v>
      </c>
      <c r="E37" s="80">
        <v>88</v>
      </c>
      <c r="F37" s="80">
        <v>293</v>
      </c>
      <c r="G37" s="157">
        <v>192</v>
      </c>
      <c r="K37" s="14"/>
      <c r="L37" s="14"/>
      <c r="M37" s="54" t="str">
        <f>$C$27</f>
        <v>Slovenia</v>
      </c>
      <c r="N37" s="35">
        <f>G37</f>
        <v>192</v>
      </c>
      <c r="O37" s="36">
        <f>(SUMPRODUCT(D37:F37,D$48:F$48))/(SUM(D$48:F$48))</f>
        <v>88.000000035604955</v>
      </c>
      <c r="Q37" s="14"/>
      <c r="R37" s="14"/>
      <c r="S37" s="15"/>
      <c r="T37" s="14"/>
      <c r="U37" s="15"/>
      <c r="V37" s="15"/>
    </row>
    <row r="38" spans="2:27" ht="14.25" customHeight="1" x14ac:dyDescent="0.25">
      <c r="K38" s="14"/>
      <c r="L38" s="14"/>
      <c r="Q38" s="14"/>
      <c r="R38" s="14"/>
      <c r="S38" s="15"/>
      <c r="T38" s="14"/>
      <c r="U38" s="15"/>
      <c r="V38" s="15"/>
    </row>
    <row r="39" spans="2:27" ht="14.25" customHeight="1" x14ac:dyDescent="0.25"/>
    <row r="40" spans="2:27" ht="14.25" customHeight="1" thickBot="1" x14ac:dyDescent="0.3">
      <c r="K40" s="14"/>
      <c r="L40" s="14"/>
      <c r="P40" s="17"/>
      <c r="Q40" s="14"/>
      <c r="R40" s="14"/>
      <c r="S40" s="14"/>
      <c r="T40" s="14"/>
      <c r="U40" s="15"/>
      <c r="V40" s="15"/>
      <c r="W40" s="15"/>
    </row>
    <row r="41" spans="2:27" ht="18.75" customHeight="1" thickBot="1" x14ac:dyDescent="0.3">
      <c r="C41" s="10"/>
      <c r="D41" s="124" t="s">
        <v>11</v>
      </c>
      <c r="E41" s="125"/>
      <c r="F41" s="125"/>
      <c r="G41" s="126"/>
    </row>
    <row r="42" spans="2:27" ht="15" customHeight="1" thickBot="1" x14ac:dyDescent="0.3">
      <c r="C42" s="10"/>
      <c r="D42" s="158" t="s">
        <v>2</v>
      </c>
      <c r="E42" s="151"/>
      <c r="F42" s="151"/>
      <c r="G42" s="152"/>
      <c r="M42" s="229" t="s">
        <v>48</v>
      </c>
      <c r="N42" s="231" t="s">
        <v>13</v>
      </c>
      <c r="O42" s="231" t="s">
        <v>14</v>
      </c>
      <c r="P42" s="233" t="s">
        <v>15</v>
      </c>
    </row>
    <row r="43" spans="2:27" s="18" customFormat="1" ht="23.25" customHeight="1" thickBot="1" x14ac:dyDescent="0.3">
      <c r="B43" s="13"/>
      <c r="C43" s="163" t="s">
        <v>5</v>
      </c>
      <c r="D43" s="162" t="s">
        <v>3</v>
      </c>
      <c r="E43" s="153" t="s">
        <v>4</v>
      </c>
      <c r="F43" s="153" t="s">
        <v>46</v>
      </c>
      <c r="G43" s="154" t="s">
        <v>23</v>
      </c>
      <c r="H43" s="65" t="s">
        <v>12</v>
      </c>
      <c r="J43" s="13"/>
      <c r="M43" s="230"/>
      <c r="N43" s="232"/>
      <c r="O43" s="232"/>
      <c r="P43" s="234"/>
      <c r="U43" s="1"/>
      <c r="V43" s="1"/>
      <c r="W43" s="1"/>
      <c r="X43" s="1"/>
      <c r="Y43" s="1"/>
      <c r="Z43" s="1"/>
      <c r="AA43" s="1"/>
    </row>
    <row r="44" spans="2:27" ht="18" customHeight="1" x14ac:dyDescent="0.25">
      <c r="C44" s="159" t="s">
        <v>3</v>
      </c>
      <c r="D44" s="149"/>
      <c r="E44" s="150"/>
      <c r="F44" s="150"/>
      <c r="G44" s="155"/>
      <c r="H44" s="135">
        <f>D24</f>
        <v>52012099</v>
      </c>
      <c r="M44" s="39">
        <f t="shared" ref="M44:N47" si="0">O44*N34</f>
        <v>7730017790.0121403</v>
      </c>
      <c r="N44" s="40">
        <f t="shared" si="0"/>
        <v>349143446.30120391</v>
      </c>
      <c r="O44" s="40">
        <f>H44-P44</f>
        <v>46365269.853719652</v>
      </c>
      <c r="P44" s="41">
        <f>H44/SUM($H$44:$H$47)*SUM($D$48:$F$48)</f>
        <v>5646829.1462803455</v>
      </c>
      <c r="U44" s="2"/>
      <c r="V44" s="3"/>
      <c r="W44" s="3"/>
      <c r="X44" s="4"/>
      <c r="Y44" s="2"/>
      <c r="Z44" s="2"/>
      <c r="AA44" s="2"/>
    </row>
    <row r="45" spans="2:27" ht="18" customHeight="1" x14ac:dyDescent="0.25">
      <c r="C45" s="160" t="s">
        <v>4</v>
      </c>
      <c r="D45" s="147"/>
      <c r="E45" s="130"/>
      <c r="F45" s="79"/>
      <c r="G45" s="156"/>
      <c r="H45" s="136">
        <f>D25</f>
        <v>3466924</v>
      </c>
      <c r="M45" s="42">
        <f t="shared" si="0"/>
        <v>347035429.11198878</v>
      </c>
      <c r="N45" s="43">
        <f t="shared" si="0"/>
        <v>51650883.761192493</v>
      </c>
      <c r="O45" s="43">
        <f>H45-P45</f>
        <v>3090528.3561491561</v>
      </c>
      <c r="P45" s="44">
        <f>H45/SUM($H$44:$H$47)*SUM($D$48:$F$48)</f>
        <v>376395.64385084406</v>
      </c>
      <c r="U45" s="2"/>
      <c r="V45" s="3"/>
      <c r="W45" s="3"/>
      <c r="X45" s="4"/>
      <c r="Y45" s="2"/>
      <c r="Z45" s="2"/>
      <c r="AA45" s="2"/>
    </row>
    <row r="46" spans="2:27" ht="18" customHeight="1" x14ac:dyDescent="0.25">
      <c r="C46" s="160" t="s">
        <v>46</v>
      </c>
      <c r="D46" s="147"/>
      <c r="E46" s="79"/>
      <c r="F46" s="130"/>
      <c r="G46" s="156"/>
      <c r="H46" s="136">
        <f>D26</f>
        <v>1692726</v>
      </c>
      <c r="M46" s="42">
        <f t="shared" si="0"/>
        <v>151377943.06532091</v>
      </c>
      <c r="N46" s="43">
        <f t="shared" si="0"/>
        <v>39074285.549157731</v>
      </c>
      <c r="O46" s="43">
        <f>H46-P46</f>
        <v>1508950.7881311895</v>
      </c>
      <c r="P46" s="44">
        <f>H46/SUM($H$44:$H$47)*SUM($D$48:$F$48)</f>
        <v>183775.21186881047</v>
      </c>
      <c r="U46" s="2"/>
      <c r="V46" s="3"/>
      <c r="W46" s="3"/>
      <c r="X46" s="4"/>
      <c r="Y46" s="2"/>
      <c r="Z46" s="2"/>
      <c r="AA46" s="2"/>
    </row>
    <row r="47" spans="2:27" ht="18" customHeight="1" thickBot="1" x14ac:dyDescent="0.3">
      <c r="C47" s="161" t="s">
        <v>23</v>
      </c>
      <c r="D47" s="148"/>
      <c r="E47" s="80"/>
      <c r="F47" s="80"/>
      <c r="G47" s="157"/>
      <c r="H47" s="137">
        <f>D27</f>
        <v>0</v>
      </c>
      <c r="M47" s="45">
        <f t="shared" si="0"/>
        <v>0</v>
      </c>
      <c r="N47" s="46">
        <f t="shared" si="0"/>
        <v>0</v>
      </c>
      <c r="O47" s="46">
        <f>H47-P47</f>
        <v>0</v>
      </c>
      <c r="P47" s="47">
        <f>H47/SUM($H$44:$H$47)*SUM($D$48:$F$48)</f>
        <v>0</v>
      </c>
      <c r="U47" s="2"/>
      <c r="V47" s="3"/>
      <c r="W47" s="3"/>
      <c r="X47" s="4"/>
      <c r="Y47" s="2"/>
      <c r="Z47" s="2"/>
      <c r="AA47" s="2"/>
    </row>
    <row r="48" spans="2:27" ht="18" customHeight="1" x14ac:dyDescent="0.25">
      <c r="C48" s="164" t="s">
        <v>12</v>
      </c>
      <c r="D48" s="166">
        <f>IF(F24=0,0.001,F24)</f>
        <v>1E-3</v>
      </c>
      <c r="E48" s="131">
        <f>IF(F25=0,0.001,F25)</f>
        <v>6207000</v>
      </c>
      <c r="F48" s="131">
        <f>IF(F26=0,0.001,F26)</f>
        <v>1E-3</v>
      </c>
      <c r="G48" s="132">
        <f>F27</f>
        <v>61414974</v>
      </c>
      <c r="H48" s="37"/>
      <c r="M48" s="38"/>
      <c r="N48" s="48" t="s">
        <v>16</v>
      </c>
      <c r="O48" s="49">
        <f>SUM(O44:O47)</f>
        <v>50964748.998000003</v>
      </c>
      <c r="P48" s="48">
        <f>SUM(P44:P47)</f>
        <v>6207000.0020000003</v>
      </c>
      <c r="U48" s="2"/>
      <c r="V48" s="2"/>
      <c r="W48" s="2"/>
      <c r="X48" s="2"/>
      <c r="Y48" s="2"/>
      <c r="Z48" s="2"/>
      <c r="AA48" s="2"/>
    </row>
    <row r="49" spans="3:27" ht="18" customHeight="1" thickBot="1" x14ac:dyDescent="0.3">
      <c r="C49" s="165" t="s">
        <v>17</v>
      </c>
      <c r="D49" s="167">
        <f>D48*D54</f>
        <v>0.12915322976558488</v>
      </c>
      <c r="E49" s="133">
        <f>E48*E54</f>
        <v>413279192.41485339</v>
      </c>
      <c r="F49" s="133">
        <f>F48*F54</f>
        <v>0.26363925510800723</v>
      </c>
      <c r="G49" s="134">
        <f>G48*G54</f>
        <v>9915655346.5315075</v>
      </c>
      <c r="H49" s="38"/>
      <c r="P49" s="104" t="s">
        <v>18</v>
      </c>
      <c r="U49" s="215"/>
      <c r="V49" s="215"/>
      <c r="W49" s="215"/>
      <c r="X49" s="215"/>
      <c r="Y49" s="2"/>
      <c r="Z49" s="2"/>
      <c r="AA49" s="2"/>
    </row>
    <row r="50" spans="3:27" x14ac:dyDescent="0.25">
      <c r="U50" s="2"/>
      <c r="V50" s="2"/>
      <c r="W50" s="2"/>
      <c r="X50" s="2"/>
      <c r="Y50" s="2"/>
      <c r="Z50" s="2"/>
      <c r="AA50" s="2"/>
    </row>
    <row r="51" spans="3:27" ht="13.5" thickBot="1" x14ac:dyDescent="0.3"/>
    <row r="52" spans="3:27" ht="16.5" customHeight="1" thickBot="1" x14ac:dyDescent="0.3">
      <c r="D52" s="22" t="s">
        <v>1</v>
      </c>
      <c r="E52" s="23"/>
      <c r="F52" s="23"/>
      <c r="G52" s="24"/>
    </row>
    <row r="53" spans="3:27" ht="23.25" customHeight="1" x14ac:dyDescent="0.25">
      <c r="D53" s="108" t="s">
        <v>3</v>
      </c>
      <c r="E53" s="109" t="s">
        <v>4</v>
      </c>
      <c r="F53" s="109" t="s">
        <v>46</v>
      </c>
      <c r="G53" s="110" t="s">
        <v>23</v>
      </c>
    </row>
    <row r="54" spans="3:27" ht="16.5" customHeight="1" thickBot="1" x14ac:dyDescent="0.3">
      <c r="D54" s="76">
        <f>(SUMPRODUCT(D34:D37,$H44:$H47))/(SUM($H44:$H47)-H44)</f>
        <v>129.15322976558488</v>
      </c>
      <c r="E54" s="77">
        <f>(SUMPRODUCT(E34:E37,$H44:$H47))/(SUM($H44:$H47)-H45)</f>
        <v>66.58276017639011</v>
      </c>
      <c r="F54" s="77">
        <f>(SUMPRODUCT(F34:F37,$H44:$H47))/(SUM($H44:$H47)-H46)</f>
        <v>263.63925510800721</v>
      </c>
      <c r="G54" s="78">
        <f>(SUMPRODUCT(G34:G37,$H44:$H47))/SUM($H44:$H47)</f>
        <v>161.45338344572949</v>
      </c>
    </row>
    <row r="55" spans="3:27" ht="16.5" customHeight="1" x14ac:dyDescent="0.25"/>
    <row r="56" spans="3:27" ht="13.5" thickBot="1" x14ac:dyDescent="0.3"/>
    <row r="57" spans="3:27" ht="25.5" customHeight="1" thickBot="1" x14ac:dyDescent="0.3">
      <c r="C57" s="26"/>
      <c r="D57" s="168"/>
      <c r="E57" s="172" t="s">
        <v>20</v>
      </c>
      <c r="F57" s="173"/>
      <c r="G57" s="173"/>
      <c r="H57" s="174"/>
      <c r="U57" s="2"/>
      <c r="V57" s="2"/>
      <c r="W57" s="2"/>
      <c r="X57" s="2"/>
      <c r="Y57" s="2"/>
      <c r="Z57" s="2"/>
      <c r="AA57" s="2"/>
    </row>
    <row r="58" spans="3:27" ht="21" customHeight="1" x14ac:dyDescent="0.25">
      <c r="C58" s="216" t="s">
        <v>47</v>
      </c>
      <c r="D58" s="217"/>
      <c r="E58" s="175" t="s">
        <v>3</v>
      </c>
      <c r="F58" s="176" t="s">
        <v>4</v>
      </c>
      <c r="G58" s="176" t="s">
        <v>46</v>
      </c>
      <c r="H58" s="177" t="s">
        <v>23</v>
      </c>
      <c r="U58" s="2"/>
      <c r="V58" s="2"/>
      <c r="W58" s="2"/>
      <c r="X58" s="2"/>
      <c r="Y58" s="2"/>
      <c r="Z58" s="2"/>
      <c r="AA58" s="2"/>
    </row>
    <row r="59" spans="3:27" ht="21" customHeight="1" thickBot="1" x14ac:dyDescent="0.3">
      <c r="C59" s="218"/>
      <c r="D59" s="219"/>
      <c r="E59" s="201">
        <f>E15</f>
        <v>9.8140699999999992</v>
      </c>
      <c r="F59" s="202">
        <f>E16</f>
        <v>2.3165900000000001</v>
      </c>
      <c r="G59" s="202">
        <f>E17</f>
        <v>210.96187999999998</v>
      </c>
      <c r="H59" s="203">
        <f>E18</f>
        <v>49.362000000000002</v>
      </c>
      <c r="U59" s="2"/>
      <c r="V59" s="2"/>
      <c r="W59" s="2"/>
      <c r="X59" s="2"/>
      <c r="Y59" s="2"/>
      <c r="Z59" s="2"/>
      <c r="AA59" s="2"/>
    </row>
    <row r="60" spans="3:27" ht="21" customHeight="1" x14ac:dyDescent="0.25">
      <c r="C60" s="169" t="s">
        <v>3</v>
      </c>
      <c r="D60" s="198">
        <f>E8</f>
        <v>10.904529999999999</v>
      </c>
      <c r="E60" s="66"/>
      <c r="F60" s="67"/>
      <c r="G60" s="68"/>
      <c r="H60" s="69"/>
      <c r="U60" s="2"/>
      <c r="V60" s="2"/>
      <c r="W60" s="2"/>
      <c r="X60" s="2"/>
      <c r="Y60" s="2"/>
      <c r="Z60" s="2"/>
      <c r="AA60" s="2"/>
    </row>
    <row r="61" spans="3:27" ht="21" customHeight="1" x14ac:dyDescent="0.25">
      <c r="C61" s="170" t="s">
        <v>4</v>
      </c>
      <c r="D61" s="199">
        <f>E9</f>
        <v>2.0849299999999999</v>
      </c>
      <c r="E61" s="70"/>
      <c r="F61" s="71"/>
      <c r="G61" s="71"/>
      <c r="H61" s="72"/>
      <c r="U61" s="2"/>
      <c r="V61" s="2"/>
      <c r="W61" s="2"/>
      <c r="X61" s="2"/>
      <c r="Y61" s="2"/>
      <c r="Z61" s="2"/>
      <c r="AA61" s="2"/>
    </row>
    <row r="62" spans="3:27" ht="21" customHeight="1" x14ac:dyDescent="0.25">
      <c r="C62" s="170" t="s">
        <v>46</v>
      </c>
      <c r="D62" s="199">
        <f>E10</f>
        <v>189.86569</v>
      </c>
      <c r="E62" s="70"/>
      <c r="F62" s="71"/>
      <c r="G62" s="71"/>
      <c r="H62" s="72"/>
      <c r="U62" s="2"/>
      <c r="V62" s="2"/>
      <c r="W62" s="2"/>
      <c r="X62" s="2"/>
      <c r="Y62" s="2"/>
      <c r="Z62" s="2"/>
      <c r="AA62" s="2"/>
    </row>
    <row r="63" spans="3:27" ht="21" customHeight="1" thickBot="1" x14ac:dyDescent="0.3">
      <c r="C63" s="171" t="s">
        <v>52</v>
      </c>
      <c r="D63" s="200">
        <f>E11</f>
        <v>67.618380000000002</v>
      </c>
      <c r="E63" s="73"/>
      <c r="F63" s="74"/>
      <c r="G63" s="74"/>
      <c r="H63" s="75"/>
    </row>
    <row r="64" spans="3:27" x14ac:dyDescent="0.25">
      <c r="D64" s="5"/>
      <c r="E64" s="5"/>
      <c r="F64" s="5"/>
      <c r="G64" s="25"/>
      <c r="H64" s="25"/>
      <c r="U64" s="2"/>
      <c r="V64" s="2"/>
      <c r="W64" s="2"/>
      <c r="X64" s="2"/>
      <c r="Y64" s="2"/>
      <c r="Z64" s="2"/>
      <c r="AA64" s="2"/>
    </row>
    <row r="65" spans="3:27" ht="15.75" customHeight="1" thickBot="1" x14ac:dyDescent="0.3">
      <c r="E65" s="12"/>
      <c r="U65" s="2"/>
      <c r="V65" s="2"/>
      <c r="Z65" s="2"/>
      <c r="AA65" s="2"/>
    </row>
    <row r="66" spans="3:27" ht="15.75" customHeight="1" x14ac:dyDescent="0.25">
      <c r="C66" s="98" t="s">
        <v>19</v>
      </c>
      <c r="D66" s="99"/>
      <c r="E66" s="100">
        <f>SUMPRODUCT(H44:H47,D60:D63)+SUMPRODUCT(D48:G48,E59:H59)</f>
        <v>3941731398.6735058</v>
      </c>
      <c r="G66" s="145"/>
      <c r="N66" s="20"/>
      <c r="U66" s="2"/>
      <c r="V66" s="2"/>
      <c r="Z66" s="2"/>
      <c r="AA66" s="2"/>
    </row>
    <row r="67" spans="3:27" ht="15.75" customHeight="1" x14ac:dyDescent="0.25">
      <c r="C67" s="92" t="s">
        <v>21</v>
      </c>
      <c r="D67" s="93"/>
      <c r="E67" s="101">
        <f>E70/E66</f>
        <v>0.22725708251865795</v>
      </c>
      <c r="G67" s="145"/>
      <c r="K67" s="2"/>
      <c r="L67" s="2"/>
      <c r="R67" s="2"/>
      <c r="S67" s="2"/>
      <c r="T67" s="2"/>
      <c r="U67" s="2"/>
      <c r="V67" s="2"/>
      <c r="Z67" s="2"/>
      <c r="AA67" s="2"/>
    </row>
    <row r="68" spans="3:27" ht="15.75" customHeight="1" thickBot="1" x14ac:dyDescent="0.3">
      <c r="C68" s="94" t="s">
        <v>22</v>
      </c>
      <c r="D68" s="95"/>
      <c r="E68" s="102">
        <f>1-E67</f>
        <v>0.77274291748134205</v>
      </c>
      <c r="K68" s="2"/>
      <c r="L68" s="2"/>
      <c r="R68" s="2"/>
      <c r="S68" s="2"/>
      <c r="T68" s="2"/>
      <c r="U68" s="2"/>
      <c r="V68" s="2"/>
      <c r="Z68" s="2"/>
      <c r="AA68" s="2"/>
    </row>
    <row r="69" spans="3:27" ht="15.75" customHeight="1" thickBot="1" x14ac:dyDescent="0.3">
      <c r="K69" s="2"/>
      <c r="L69" s="2"/>
      <c r="P69" s="2"/>
      <c r="Q69" s="2"/>
      <c r="R69" s="2"/>
      <c r="S69" s="2"/>
      <c r="T69" s="2"/>
      <c r="U69" s="2"/>
      <c r="V69" s="2"/>
      <c r="Z69" s="2"/>
      <c r="AA69" s="2"/>
    </row>
    <row r="70" spans="3:27" ht="15.75" customHeight="1" x14ac:dyDescent="0.25">
      <c r="C70" s="86" t="s">
        <v>24</v>
      </c>
      <c r="D70" s="87"/>
      <c r="E70" s="81">
        <f>SUMPRODUCT(H44:H47,D60:D63)</f>
        <v>895786377.73472989</v>
      </c>
      <c r="K70" s="5"/>
      <c r="L70" s="5"/>
      <c r="R70" s="5"/>
      <c r="S70" s="5"/>
      <c r="T70" s="5"/>
      <c r="U70" s="5"/>
      <c r="V70" s="2"/>
      <c r="Z70" s="2"/>
      <c r="AA70" s="2"/>
    </row>
    <row r="71" spans="3:27" ht="15.75" customHeight="1" thickBot="1" x14ac:dyDescent="0.3">
      <c r="C71" s="51" t="s">
        <v>25</v>
      </c>
      <c r="D71" s="89"/>
      <c r="E71" s="82">
        <f>SUMPRODUCT(D48:F48,E59:G59)+G48*H59</f>
        <v>3045945020.938776</v>
      </c>
      <c r="F71" s="12"/>
      <c r="G71" s="15"/>
      <c r="K71" s="19"/>
      <c r="L71" s="19"/>
      <c r="R71" s="19"/>
      <c r="S71" s="19"/>
      <c r="T71" s="19"/>
      <c r="U71" s="6"/>
      <c r="V71" s="2"/>
      <c r="Z71" s="2"/>
      <c r="AA71" s="2"/>
    </row>
    <row r="72" spans="3:27" ht="15.75" customHeight="1" thickBot="1" x14ac:dyDescent="0.3">
      <c r="G72" s="15"/>
      <c r="K72" s="19"/>
      <c r="L72" s="19"/>
      <c r="R72" s="19"/>
      <c r="S72" s="19"/>
      <c r="T72" s="19"/>
      <c r="U72" s="6"/>
      <c r="V72" s="2"/>
      <c r="Z72" s="2"/>
      <c r="AA72" s="2"/>
    </row>
    <row r="73" spans="3:27" ht="15.75" customHeight="1" x14ac:dyDescent="0.25">
      <c r="C73" s="86" t="s">
        <v>26</v>
      </c>
      <c r="D73" s="87"/>
      <c r="E73" s="81">
        <f>E70-E74</f>
        <v>798532993.92813969</v>
      </c>
      <c r="G73" s="103" t="s">
        <v>27</v>
      </c>
      <c r="U73" s="7"/>
      <c r="V73" s="2"/>
      <c r="Z73" s="2"/>
      <c r="AA73" s="2"/>
    </row>
    <row r="74" spans="3:27" ht="15.75" customHeight="1" x14ac:dyDescent="0.25">
      <c r="C74" s="50" t="s">
        <v>28</v>
      </c>
      <c r="D74" s="88"/>
      <c r="E74" s="83">
        <f>SUMPRODUCT(D60:D63,P44:P47)</f>
        <v>97253383.806590244</v>
      </c>
      <c r="G74" s="103" t="s">
        <v>29</v>
      </c>
      <c r="U74" s="2"/>
      <c r="V74" s="2"/>
      <c r="Z74" s="2"/>
      <c r="AA74" s="2"/>
    </row>
    <row r="75" spans="3:27" ht="15.75" customHeight="1" x14ac:dyDescent="0.25">
      <c r="C75" s="50" t="s">
        <v>30</v>
      </c>
      <c r="D75" s="88"/>
      <c r="E75" s="84">
        <f>SUMPRODUCT(G48,H59)</f>
        <v>3031565946.5880003</v>
      </c>
      <c r="G75" s="2"/>
      <c r="U75" s="2"/>
      <c r="V75" s="2"/>
      <c r="Z75" s="2"/>
      <c r="AA75" s="2"/>
    </row>
    <row r="76" spans="3:27" ht="15.75" customHeight="1" x14ac:dyDescent="0.25">
      <c r="C76" s="50" t="s">
        <v>31</v>
      </c>
      <c r="D76" s="88"/>
      <c r="E76" s="84">
        <f>SUMPRODUCT(D48:F48,E59:G59)</f>
        <v>14379074.350775952</v>
      </c>
      <c r="G76" s="14"/>
      <c r="U76" s="7"/>
      <c r="V76" s="2"/>
      <c r="Z76" s="2"/>
      <c r="AA76" s="2"/>
    </row>
    <row r="77" spans="3:27" ht="15.75" customHeight="1" x14ac:dyDescent="0.25">
      <c r="C77" s="92" t="s">
        <v>32</v>
      </c>
      <c r="D77" s="93"/>
      <c r="E77" s="96">
        <f>E73+E75</f>
        <v>3830098940.51614</v>
      </c>
      <c r="G77" s="2"/>
      <c r="J77" s="2"/>
      <c r="M77" s="2"/>
      <c r="N77" s="9"/>
      <c r="U77" s="7"/>
      <c r="V77" s="2"/>
      <c r="W77" s="2"/>
      <c r="X77" s="2"/>
      <c r="Y77" s="2"/>
      <c r="Z77" s="2"/>
      <c r="AA77" s="2"/>
    </row>
    <row r="78" spans="3:27" ht="15.75" customHeight="1" thickBot="1" x14ac:dyDescent="0.3">
      <c r="C78" s="94" t="s">
        <v>33</v>
      </c>
      <c r="D78" s="95"/>
      <c r="E78" s="97">
        <f>E74+E76</f>
        <v>111632458.1573662</v>
      </c>
      <c r="F78" s="12"/>
      <c r="G78" s="2"/>
      <c r="J78" s="2"/>
      <c r="M78" s="21"/>
      <c r="N78" s="2"/>
      <c r="U78" s="8"/>
      <c r="V78" s="2"/>
      <c r="W78" s="2"/>
      <c r="X78" s="9"/>
      <c r="Y78" s="2"/>
      <c r="Z78" s="2"/>
      <c r="AA78" s="2"/>
    </row>
    <row r="79" spans="3:27" ht="15.75" customHeight="1" thickBot="1" x14ac:dyDescent="0.3">
      <c r="E79" s="12"/>
      <c r="G79" s="16"/>
      <c r="J79" s="2"/>
      <c r="M79" s="14"/>
      <c r="N79" s="2"/>
      <c r="U79" s="8"/>
      <c r="V79" s="2"/>
      <c r="W79" s="2"/>
      <c r="X79" s="2"/>
      <c r="Y79" s="2"/>
      <c r="Z79" s="2"/>
      <c r="AA79" s="2"/>
    </row>
    <row r="80" spans="3:27" ht="15.75" customHeight="1" x14ac:dyDescent="0.25">
      <c r="C80" s="86" t="s">
        <v>34</v>
      </c>
      <c r="D80" s="87"/>
      <c r="E80" s="85">
        <f>SUM(M44:M47)</f>
        <v>8228431162.1894503</v>
      </c>
      <c r="G80" s="2"/>
      <c r="J80" s="2"/>
      <c r="U80" s="2"/>
      <c r="V80" s="2"/>
      <c r="W80" s="2"/>
      <c r="X80" s="2"/>
      <c r="Y80" s="2"/>
      <c r="Z80" s="2"/>
      <c r="AA80" s="2"/>
    </row>
    <row r="81" spans="3:27" ht="15.75" customHeight="1" x14ac:dyDescent="0.25">
      <c r="C81" s="50" t="s">
        <v>35</v>
      </c>
      <c r="D81" s="88"/>
      <c r="E81" s="84">
        <f>G49</f>
        <v>9915655346.5315075</v>
      </c>
      <c r="G81" s="2"/>
      <c r="J81" s="2"/>
      <c r="U81" s="2"/>
      <c r="V81" s="2"/>
      <c r="W81" s="2"/>
      <c r="X81" s="2"/>
      <c r="Y81" s="2"/>
      <c r="Z81" s="2"/>
      <c r="AA81" s="2"/>
    </row>
    <row r="82" spans="3:27" ht="15.75" customHeight="1" x14ac:dyDescent="0.25">
      <c r="C82" s="92" t="s">
        <v>36</v>
      </c>
      <c r="D82" s="93"/>
      <c r="E82" s="96">
        <f>SUM(E80:E81)</f>
        <v>18144086508.720959</v>
      </c>
      <c r="J82" s="2"/>
      <c r="U82" s="2"/>
      <c r="V82" s="2"/>
      <c r="W82" s="2"/>
      <c r="X82" s="2"/>
      <c r="Y82" s="2"/>
      <c r="Z82" s="2"/>
      <c r="AA82" s="2"/>
    </row>
    <row r="83" spans="3:27" ht="15.75" customHeight="1" x14ac:dyDescent="0.25">
      <c r="C83" s="50" t="s">
        <v>38</v>
      </c>
      <c r="D83" s="88"/>
      <c r="E83" s="83">
        <f>SUM(N44:N47)</f>
        <v>439868615.61155415</v>
      </c>
      <c r="J83" s="2"/>
      <c r="U83" s="2"/>
      <c r="V83" s="2"/>
      <c r="W83" s="2"/>
      <c r="X83" s="2"/>
      <c r="Y83" s="2"/>
      <c r="Z83" s="2"/>
      <c r="AA83" s="2"/>
    </row>
    <row r="84" spans="3:27" ht="15.75" customHeight="1" x14ac:dyDescent="0.25">
      <c r="C84" s="50" t="s">
        <v>40</v>
      </c>
      <c r="D84" s="88"/>
      <c r="E84" s="84">
        <f>SUM(D49:F49)</f>
        <v>413279192.80764592</v>
      </c>
    </row>
    <row r="85" spans="3:27" ht="15.75" customHeight="1" thickBot="1" x14ac:dyDescent="0.3">
      <c r="C85" s="94" t="s">
        <v>42</v>
      </c>
      <c r="D85" s="95"/>
      <c r="E85" s="97">
        <f>SUM(E83:E84)</f>
        <v>853147808.41920006</v>
      </c>
    </row>
    <row r="86" spans="3:27" ht="15.75" customHeight="1" x14ac:dyDescent="0.25">
      <c r="I86" s="15"/>
    </row>
    <row r="87" spans="3:27" ht="15.75" customHeight="1" x14ac:dyDescent="0.25"/>
    <row r="88" spans="3:27" ht="15.75" customHeight="1" x14ac:dyDescent="0.25"/>
    <row r="89" spans="3:27" ht="15.75" customHeight="1" x14ac:dyDescent="0.25">
      <c r="F89" s="12"/>
    </row>
    <row r="90" spans="3:27" ht="15.75" customHeight="1" x14ac:dyDescent="0.25"/>
    <row r="91" spans="3:27" ht="15.75" customHeight="1" x14ac:dyDescent="0.25"/>
    <row r="92" spans="3:27" ht="15.75" customHeight="1" x14ac:dyDescent="0.25"/>
    <row r="93" spans="3:27" ht="15.75" customHeight="1" x14ac:dyDescent="0.25"/>
    <row r="94" spans="3:27" ht="15.75" customHeight="1" x14ac:dyDescent="0.25"/>
    <row r="95" spans="3:27" ht="15.75" customHeight="1" x14ac:dyDescent="0.25"/>
    <row r="96" spans="3:27" ht="15.75" customHeight="1" x14ac:dyDescent="0.25"/>
    <row r="97" ht="15.75" customHeight="1" x14ac:dyDescent="0.25"/>
  </sheetData>
  <sheetProtection autoFilter="0"/>
  <mergeCells count="12">
    <mergeCell ref="C13:D13"/>
    <mergeCell ref="U49:X49"/>
    <mergeCell ref="C6:D6"/>
    <mergeCell ref="C58:D59"/>
    <mergeCell ref="M32:O32"/>
    <mergeCell ref="C22:F22"/>
    <mergeCell ref="C23:D23"/>
    <mergeCell ref="E23:F23"/>
    <mergeCell ref="M42:M43"/>
    <mergeCell ref="N42:N43"/>
    <mergeCell ref="O42:O43"/>
    <mergeCell ref="P42:P43"/>
  </mergeCells>
  <printOptions horizontalCentered="1"/>
  <pageMargins left="0.70866141732283472" right="0.39370078740157483" top="1.3779527559055118" bottom="0.59055118110236227" header="0.59055118110236227" footer="0.27559055118110237"/>
  <pageSetup paperSize="8" scale="70" orientation="landscape" r:id="rId1"/>
  <headerFooter scaleWithDoc="0">
    <oddHeader>&amp;L&amp;"Century Gothic,Navadno"&amp;7&amp;G&amp;R&amp;"Century Gothic,Navadno"&amp;7Cost allocation comparison index (CAA)</oddHeader>
    <oddFooter>&amp;R&amp;"Century Gothic,Navadno"&amp;6&amp;A - &amp;P / &amp;N</oddFooter>
  </headerFooter>
  <rowBreaks count="2" manualBreakCount="2">
    <brk id="56" min="1" max="15" man="1"/>
    <brk id="86" max="16" man="1"/>
  </rowBreaks>
  <ignoredErrors>
    <ignoredError sqref="O34:O37" formulaRange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tabColor theme="8" tint="-0.249977111117893"/>
  </sheetPr>
  <dimension ref="A1:AA97"/>
  <sheetViews>
    <sheetView showGridLines="0" showRowColHeaders="0" zoomScale="85" zoomScaleNormal="85" workbookViewId="0">
      <selection activeCell="C18" sqref="C18"/>
    </sheetView>
  </sheetViews>
  <sheetFormatPr defaultColWidth="17" defaultRowHeight="12.75" x14ac:dyDescent="0.25"/>
  <cols>
    <col min="1" max="1" width="4.7109375" style="13" customWidth="1"/>
    <col min="2" max="2" width="6.85546875" style="13" customWidth="1"/>
    <col min="3" max="3" width="26.140625" style="13" customWidth="1"/>
    <col min="4" max="4" width="20.140625" style="13" customWidth="1"/>
    <col min="5" max="5" width="22.7109375" style="13" customWidth="1"/>
    <col min="6" max="8" width="20.140625" style="13" customWidth="1"/>
    <col min="9" max="9" width="21.7109375" style="13" customWidth="1"/>
    <col min="10" max="12" width="8" style="13" customWidth="1"/>
    <col min="13" max="16" width="23.140625" style="13" customWidth="1"/>
    <col min="17" max="17" width="8" style="13" customWidth="1"/>
    <col min="18" max="19" width="8.7109375" style="13" customWidth="1"/>
    <col min="20" max="20" width="8" style="13" customWidth="1"/>
    <col min="21" max="21" width="8.7109375" style="13" customWidth="1"/>
    <col min="22" max="16384" width="17" style="13"/>
  </cols>
  <sheetData>
    <row r="1" spans="1:22" ht="14.25" customHeight="1" x14ac:dyDescent="0.25"/>
    <row r="2" spans="1:22" ht="34.5" customHeight="1" x14ac:dyDescent="0.25">
      <c r="A2" s="105"/>
      <c r="B2" s="105"/>
      <c r="C2" s="193" t="str">
        <f>'CAA_Matrix_REF-I'!C2</f>
        <v>Calculating the comparison index CAA 
– Matrix methodology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22" ht="12.75" customHeight="1" x14ac:dyDescent="0.25"/>
    <row r="4" spans="1:22" ht="14.25" customHeight="1" x14ac:dyDescent="0.25">
      <c r="C4" s="127" t="s">
        <v>51</v>
      </c>
      <c r="D4" s="186" t="s">
        <v>60</v>
      </c>
      <c r="K4" s="195"/>
      <c r="L4" s="195"/>
      <c r="P4" s="195"/>
      <c r="Q4" s="195"/>
      <c r="R4" s="195"/>
      <c r="S4" s="15"/>
      <c r="T4" s="195"/>
      <c r="U4" s="15"/>
      <c r="V4" s="15"/>
    </row>
    <row r="5" spans="1:22" ht="14.25" customHeight="1" x14ac:dyDescent="0.25"/>
    <row r="6" spans="1:22" ht="19.5" customHeight="1" thickBot="1" x14ac:dyDescent="0.3">
      <c r="C6" s="214" t="s">
        <v>47</v>
      </c>
      <c r="D6" s="214"/>
    </row>
    <row r="7" spans="1:22" ht="18" customHeight="1" x14ac:dyDescent="0.25">
      <c r="C7" s="57" t="s">
        <v>44</v>
      </c>
      <c r="D7" s="189" t="s">
        <v>58</v>
      </c>
      <c r="E7" s="196" t="s">
        <v>49</v>
      </c>
      <c r="G7" s="187"/>
      <c r="H7" s="188" t="s">
        <v>57</v>
      </c>
    </row>
    <row r="8" spans="1:22" ht="15" customHeight="1" x14ac:dyDescent="0.25">
      <c r="C8" s="64" t="s">
        <v>3</v>
      </c>
      <c r="D8" s="190">
        <v>0.1182772</v>
      </c>
      <c r="E8" s="204">
        <f>D8*100</f>
        <v>11.827719999999999</v>
      </c>
      <c r="G8" s="90" t="s">
        <v>37</v>
      </c>
      <c r="H8" s="55">
        <f>E77/E82</f>
        <v>0.21256926352774447</v>
      </c>
    </row>
    <row r="9" spans="1:22" ht="15" customHeight="1" x14ac:dyDescent="0.25">
      <c r="C9" s="27" t="s">
        <v>4</v>
      </c>
      <c r="D9" s="191">
        <v>2.2614499999999999E-2</v>
      </c>
      <c r="E9" s="205">
        <f>D9*100</f>
        <v>2.26145</v>
      </c>
      <c r="G9" s="90" t="s">
        <v>39</v>
      </c>
      <c r="H9" s="55">
        <f>E78/E85</f>
        <v>9.9458851575371862E-2</v>
      </c>
    </row>
    <row r="10" spans="1:22" ht="15" customHeight="1" x14ac:dyDescent="0.25">
      <c r="C10" s="27" t="s">
        <v>46</v>
      </c>
      <c r="D10" s="191">
        <v>8.7951699999999994E-2</v>
      </c>
      <c r="E10" s="205">
        <f>D10*100</f>
        <v>8.7951699999999988</v>
      </c>
      <c r="G10" s="106" t="s">
        <v>41</v>
      </c>
      <c r="H10" s="107">
        <f>2*(ABS(H8-H9))/(H8+H9)</f>
        <v>0.72500141158749654</v>
      </c>
    </row>
    <row r="11" spans="1:22" ht="15" customHeight="1" thickBot="1" x14ac:dyDescent="0.3">
      <c r="C11" s="56" t="s">
        <v>52</v>
      </c>
      <c r="D11" s="192">
        <v>7.6281100000000004E-2</v>
      </c>
      <c r="E11" s="206">
        <f>D11*100</f>
        <v>7.6281100000000004</v>
      </c>
      <c r="G11" s="91" t="s">
        <v>43</v>
      </c>
      <c r="H11" s="213" t="str">
        <f>IF(H10&gt;0.1,"YES","NO")</f>
        <v>YES</v>
      </c>
    </row>
    <row r="12" spans="1:22" ht="12.75" customHeight="1" x14ac:dyDescent="0.25">
      <c r="E12" s="2"/>
    </row>
    <row r="13" spans="1:22" ht="19.5" customHeight="1" thickBot="1" x14ac:dyDescent="0.3">
      <c r="C13" s="214" t="s">
        <v>20</v>
      </c>
      <c r="D13" s="214"/>
    </row>
    <row r="14" spans="1:22" ht="18" customHeight="1" x14ac:dyDescent="0.25">
      <c r="C14" s="57" t="s">
        <v>45</v>
      </c>
      <c r="D14" s="189" t="s">
        <v>58</v>
      </c>
      <c r="E14" s="196" t="s">
        <v>49</v>
      </c>
    </row>
    <row r="15" spans="1:22" ht="15" customHeight="1" x14ac:dyDescent="0.25">
      <c r="C15" s="64" t="s">
        <v>3</v>
      </c>
      <c r="D15" s="190">
        <v>0.1064494</v>
      </c>
      <c r="E15" s="204">
        <f>D15*100</f>
        <v>10.64494</v>
      </c>
    </row>
    <row r="16" spans="1:22" ht="15" customHeight="1" x14ac:dyDescent="0.25">
      <c r="C16" s="27" t="s">
        <v>4</v>
      </c>
      <c r="D16" s="191">
        <v>2.5127199999999999E-2</v>
      </c>
      <c r="E16" s="205">
        <f>D16*100</f>
        <v>2.5127199999999998</v>
      </c>
    </row>
    <row r="17" spans="3:21" ht="15" customHeight="1" x14ac:dyDescent="0.25">
      <c r="C17" s="27" t="s">
        <v>46</v>
      </c>
      <c r="D17" s="191">
        <v>9.7724099999999994E-2</v>
      </c>
      <c r="E17" s="205">
        <f>D17*100</f>
        <v>9.7724099999999989</v>
      </c>
    </row>
    <row r="18" spans="3:21" ht="15" customHeight="1" thickBot="1" x14ac:dyDescent="0.3">
      <c r="C18" s="56" t="s">
        <v>52</v>
      </c>
      <c r="D18" s="192">
        <v>0.53541000000000005</v>
      </c>
      <c r="E18" s="206">
        <f>D18*100</f>
        <v>53.541000000000004</v>
      </c>
    </row>
    <row r="19" spans="3:21" ht="12.75" customHeight="1" x14ac:dyDescent="0.25"/>
    <row r="20" spans="3:21" ht="12.75" customHeight="1" x14ac:dyDescent="0.25"/>
    <row r="21" spans="3:21" ht="12.75" customHeight="1" thickBot="1" x14ac:dyDescent="0.3"/>
    <row r="22" spans="3:21" ht="18" customHeight="1" x14ac:dyDescent="0.25">
      <c r="C22" s="223" t="s">
        <v>50</v>
      </c>
      <c r="D22" s="224"/>
      <c r="E22" s="224"/>
      <c r="F22" s="225"/>
    </row>
    <row r="23" spans="3:21" ht="16.5" customHeight="1" x14ac:dyDescent="0.25">
      <c r="C23" s="226" t="s">
        <v>9</v>
      </c>
      <c r="D23" s="227"/>
      <c r="E23" s="227" t="s">
        <v>10</v>
      </c>
      <c r="F23" s="228"/>
    </row>
    <row r="24" spans="3:21" ht="16.5" customHeight="1" x14ac:dyDescent="0.25">
      <c r="C24" s="62" t="s">
        <v>3</v>
      </c>
      <c r="D24" s="138">
        <v>52012099</v>
      </c>
      <c r="E24" s="63" t="s">
        <v>3</v>
      </c>
      <c r="F24" s="142">
        <v>0</v>
      </c>
    </row>
    <row r="25" spans="3:21" ht="16.5" customHeight="1" x14ac:dyDescent="0.25">
      <c r="C25" s="58" t="s">
        <v>4</v>
      </c>
      <c r="D25" s="139">
        <v>3466924</v>
      </c>
      <c r="E25" s="59" t="s">
        <v>4</v>
      </c>
      <c r="F25" s="142">
        <v>6207000</v>
      </c>
    </row>
    <row r="26" spans="3:21" ht="16.5" customHeight="1" x14ac:dyDescent="0.25">
      <c r="C26" s="60" t="s">
        <v>46</v>
      </c>
      <c r="D26" s="140">
        <v>1692726</v>
      </c>
      <c r="E26" s="61" t="s">
        <v>46</v>
      </c>
      <c r="F26" s="143">
        <v>0</v>
      </c>
    </row>
    <row r="27" spans="3:21" ht="16.5" customHeight="1" thickBot="1" x14ac:dyDescent="0.3">
      <c r="C27" s="128" t="s">
        <v>52</v>
      </c>
      <c r="D27" s="141">
        <v>0</v>
      </c>
      <c r="E27" s="129" t="s">
        <v>23</v>
      </c>
      <c r="F27" s="144">
        <v>61414974</v>
      </c>
    </row>
    <row r="28" spans="3:21" ht="12.75" customHeight="1" x14ac:dyDescent="0.25">
      <c r="K28" s="195"/>
      <c r="L28" s="195"/>
      <c r="P28" s="195"/>
      <c r="Q28" s="195"/>
      <c r="R28" s="195"/>
      <c r="S28" s="15"/>
      <c r="T28" s="195"/>
      <c r="U28" s="15"/>
    </row>
    <row r="29" spans="3:21" ht="12.75" customHeight="1" x14ac:dyDescent="0.25"/>
    <row r="30" spans="3:21" ht="12.75" customHeight="1" thickBot="1" x14ac:dyDescent="0.3"/>
    <row r="31" spans="3:21" ht="19.5" customHeight="1" thickBot="1" x14ac:dyDescent="0.3">
      <c r="C31" s="10"/>
      <c r="D31" s="124" t="s">
        <v>0</v>
      </c>
      <c r="E31" s="125"/>
      <c r="F31" s="125"/>
      <c r="G31" s="126"/>
    </row>
    <row r="32" spans="3:21" ht="23.25" customHeight="1" thickBot="1" x14ac:dyDescent="0.3">
      <c r="C32" s="10"/>
      <c r="D32" s="158" t="s">
        <v>2</v>
      </c>
      <c r="E32" s="151"/>
      <c r="F32" s="151"/>
      <c r="G32" s="152"/>
      <c r="M32" s="220" t="s">
        <v>6</v>
      </c>
      <c r="N32" s="221"/>
      <c r="O32" s="222"/>
    </row>
    <row r="33" spans="2:27" ht="22.5" customHeight="1" x14ac:dyDescent="0.25">
      <c r="C33" s="163" t="s">
        <v>5</v>
      </c>
      <c r="D33" s="162" t="s">
        <v>3</v>
      </c>
      <c r="E33" s="153" t="s">
        <v>4</v>
      </c>
      <c r="F33" s="153" t="s">
        <v>46</v>
      </c>
      <c r="G33" s="154" t="s">
        <v>23</v>
      </c>
      <c r="M33" s="11" t="s">
        <v>44</v>
      </c>
      <c r="N33" s="29" t="s">
        <v>7</v>
      </c>
      <c r="O33" s="30" t="s">
        <v>8</v>
      </c>
    </row>
    <row r="34" spans="2:27" ht="17.25" customHeight="1" x14ac:dyDescent="0.25">
      <c r="C34" s="159" t="s">
        <v>3</v>
      </c>
      <c r="D34" s="149">
        <v>0</v>
      </c>
      <c r="E34" s="150">
        <v>61.83</v>
      </c>
      <c r="F34" s="150">
        <v>267.04000000000002</v>
      </c>
      <c r="G34" s="155">
        <v>166.72</v>
      </c>
      <c r="M34" s="52" t="str">
        <f>$C$24</f>
        <v>Ceršak</v>
      </c>
      <c r="N34" s="31">
        <f>G34</f>
        <v>166.72</v>
      </c>
      <c r="O34" s="32">
        <f>(SUMPRODUCT(D34:F34,D$48:F$48))/(SUM(D$48:F$48)-D48)</f>
        <v>61.830000033061062</v>
      </c>
    </row>
    <row r="35" spans="2:27" ht="17.25" customHeight="1" x14ac:dyDescent="0.25">
      <c r="C35" s="160" t="s">
        <v>4</v>
      </c>
      <c r="D35" s="147">
        <v>61.83</v>
      </c>
      <c r="E35" s="130">
        <v>0</v>
      </c>
      <c r="F35" s="79">
        <v>212.62</v>
      </c>
      <c r="G35" s="156">
        <v>112.29</v>
      </c>
      <c r="M35" s="53" t="str">
        <f>$C$25</f>
        <v>Rogatec</v>
      </c>
      <c r="N35" s="33">
        <f>G35</f>
        <v>112.29</v>
      </c>
      <c r="O35" s="34">
        <f>(SUMPRODUCT(D35:F35,D$48:F$48))/(SUM(D$48:F$48)-E48)</f>
        <v>137.22497750707342</v>
      </c>
    </row>
    <row r="36" spans="2:27" ht="17.25" customHeight="1" x14ac:dyDescent="0.25">
      <c r="C36" s="160" t="s">
        <v>46</v>
      </c>
      <c r="D36" s="147">
        <v>267.04000000000002</v>
      </c>
      <c r="E36" s="79">
        <v>212.62</v>
      </c>
      <c r="F36" s="130">
        <v>0</v>
      </c>
      <c r="G36" s="156">
        <v>100.32</v>
      </c>
      <c r="M36" s="53" t="str">
        <f>$C$26</f>
        <v>Šempeter pri Gorici</v>
      </c>
      <c r="N36" s="33">
        <f>G36</f>
        <v>100.32</v>
      </c>
      <c r="O36" s="34">
        <f>(SUMPRODUCT(D36:F36,D$48:F$48))/(SUM(D$48:F$48)-F48)</f>
        <v>212.62000000876751</v>
      </c>
    </row>
    <row r="37" spans="2:27" ht="17.25" customHeight="1" thickBot="1" x14ac:dyDescent="0.3">
      <c r="C37" s="161" t="s">
        <v>52</v>
      </c>
      <c r="D37" s="148">
        <v>104</v>
      </c>
      <c r="E37" s="80">
        <v>88</v>
      </c>
      <c r="F37" s="80">
        <v>293</v>
      </c>
      <c r="G37" s="157">
        <v>192</v>
      </c>
      <c r="K37" s="195"/>
      <c r="L37" s="195"/>
      <c r="M37" s="54" t="str">
        <f>$C$27</f>
        <v>Slovenia</v>
      </c>
      <c r="N37" s="35">
        <f>G37</f>
        <v>192</v>
      </c>
      <c r="O37" s="36">
        <f>(SUMPRODUCT(D37:F37,D$48:F$48))/(SUM(D$48:F$48))</f>
        <v>88.000000035604955</v>
      </c>
      <c r="Q37" s="195"/>
      <c r="R37" s="195"/>
      <c r="S37" s="15"/>
      <c r="T37" s="195"/>
      <c r="U37" s="15"/>
      <c r="V37" s="15"/>
    </row>
    <row r="38" spans="2:27" ht="14.25" customHeight="1" x14ac:dyDescent="0.25">
      <c r="K38" s="195"/>
      <c r="L38" s="195"/>
      <c r="Q38" s="195"/>
      <c r="R38" s="195"/>
      <c r="S38" s="15"/>
      <c r="T38" s="195"/>
      <c r="U38" s="15"/>
      <c r="V38" s="15"/>
    </row>
    <row r="39" spans="2:27" ht="14.25" customHeight="1" x14ac:dyDescent="0.25"/>
    <row r="40" spans="2:27" ht="14.25" customHeight="1" thickBot="1" x14ac:dyDescent="0.3">
      <c r="K40" s="195"/>
      <c r="L40" s="195"/>
      <c r="P40" s="17"/>
      <c r="Q40" s="195"/>
      <c r="R40" s="195"/>
      <c r="S40" s="195"/>
      <c r="T40" s="195"/>
      <c r="U40" s="15"/>
      <c r="V40" s="15"/>
      <c r="W40" s="15"/>
    </row>
    <row r="41" spans="2:27" ht="18.75" customHeight="1" thickBot="1" x14ac:dyDescent="0.3">
      <c r="C41" s="10"/>
      <c r="D41" s="124" t="s">
        <v>11</v>
      </c>
      <c r="E41" s="125"/>
      <c r="F41" s="125"/>
      <c r="G41" s="126"/>
    </row>
    <row r="42" spans="2:27" ht="15" customHeight="1" thickBot="1" x14ac:dyDescent="0.3">
      <c r="C42" s="10"/>
      <c r="D42" s="158" t="s">
        <v>2</v>
      </c>
      <c r="E42" s="151"/>
      <c r="F42" s="151"/>
      <c r="G42" s="152"/>
      <c r="M42" s="229" t="s">
        <v>48</v>
      </c>
      <c r="N42" s="231" t="s">
        <v>13</v>
      </c>
      <c r="O42" s="231" t="s">
        <v>14</v>
      </c>
      <c r="P42" s="233" t="s">
        <v>15</v>
      </c>
    </row>
    <row r="43" spans="2:27" s="18" customFormat="1" ht="23.25" customHeight="1" thickBot="1" x14ac:dyDescent="0.3">
      <c r="B43" s="13"/>
      <c r="C43" s="163" t="s">
        <v>5</v>
      </c>
      <c r="D43" s="162" t="s">
        <v>3</v>
      </c>
      <c r="E43" s="153" t="s">
        <v>4</v>
      </c>
      <c r="F43" s="153" t="s">
        <v>46</v>
      </c>
      <c r="G43" s="154" t="s">
        <v>23</v>
      </c>
      <c r="H43" s="65" t="s">
        <v>12</v>
      </c>
      <c r="J43" s="13"/>
      <c r="M43" s="230"/>
      <c r="N43" s="232"/>
      <c r="O43" s="232"/>
      <c r="P43" s="234"/>
      <c r="U43" s="1"/>
      <c r="V43" s="1"/>
      <c r="W43" s="1"/>
      <c r="X43" s="1"/>
      <c r="Y43" s="1"/>
      <c r="Z43" s="1"/>
      <c r="AA43" s="1"/>
    </row>
    <row r="44" spans="2:27" ht="18" customHeight="1" x14ac:dyDescent="0.25">
      <c r="C44" s="159" t="s">
        <v>3</v>
      </c>
      <c r="D44" s="149"/>
      <c r="E44" s="150"/>
      <c r="F44" s="150"/>
      <c r="G44" s="155"/>
      <c r="H44" s="135">
        <f>D24</f>
        <v>52012099</v>
      </c>
      <c r="M44" s="39">
        <f t="shared" ref="M44:N47" si="0">O44*N34</f>
        <v>7730017790.0121403</v>
      </c>
      <c r="N44" s="40">
        <f t="shared" si="0"/>
        <v>349143446.30120391</v>
      </c>
      <c r="O44" s="40">
        <f>H44-P44</f>
        <v>46365269.853719652</v>
      </c>
      <c r="P44" s="41">
        <f>H44/SUM($H$44:$H$47)*SUM($D$48:$F$48)</f>
        <v>5646829.1462803455</v>
      </c>
      <c r="U44" s="2"/>
      <c r="V44" s="3"/>
      <c r="W44" s="3"/>
      <c r="X44" s="4"/>
      <c r="Y44" s="2"/>
      <c r="Z44" s="2"/>
      <c r="AA44" s="2"/>
    </row>
    <row r="45" spans="2:27" ht="18" customHeight="1" x14ac:dyDescent="0.25">
      <c r="C45" s="160" t="s">
        <v>4</v>
      </c>
      <c r="D45" s="147"/>
      <c r="E45" s="130"/>
      <c r="F45" s="79"/>
      <c r="G45" s="156"/>
      <c r="H45" s="136">
        <f>D25</f>
        <v>3466924</v>
      </c>
      <c r="M45" s="42">
        <f t="shared" si="0"/>
        <v>347035429.11198878</v>
      </c>
      <c r="N45" s="43">
        <f t="shared" si="0"/>
        <v>51650883.761192493</v>
      </c>
      <c r="O45" s="43">
        <f>H45-P45</f>
        <v>3090528.3561491561</v>
      </c>
      <c r="P45" s="44">
        <f>H45/SUM($H$44:$H$47)*SUM($D$48:$F$48)</f>
        <v>376395.64385084406</v>
      </c>
      <c r="U45" s="2"/>
      <c r="V45" s="3"/>
      <c r="W45" s="3"/>
      <c r="X45" s="4"/>
      <c r="Y45" s="2"/>
      <c r="Z45" s="2"/>
      <c r="AA45" s="2"/>
    </row>
    <row r="46" spans="2:27" ht="18" customHeight="1" x14ac:dyDescent="0.25">
      <c r="C46" s="160" t="s">
        <v>46</v>
      </c>
      <c r="D46" s="147"/>
      <c r="E46" s="79"/>
      <c r="F46" s="130"/>
      <c r="G46" s="156"/>
      <c r="H46" s="136">
        <f>D26</f>
        <v>1692726</v>
      </c>
      <c r="M46" s="42">
        <f t="shared" si="0"/>
        <v>151377943.06532091</v>
      </c>
      <c r="N46" s="43">
        <f t="shared" si="0"/>
        <v>39074285.549157731</v>
      </c>
      <c r="O46" s="43">
        <f>H46-P46</f>
        <v>1508950.7881311895</v>
      </c>
      <c r="P46" s="44">
        <f>H46/SUM($H$44:$H$47)*SUM($D$48:$F$48)</f>
        <v>183775.21186881047</v>
      </c>
      <c r="U46" s="2"/>
      <c r="V46" s="3"/>
      <c r="W46" s="3"/>
      <c r="X46" s="4"/>
      <c r="Y46" s="2"/>
      <c r="Z46" s="2"/>
      <c r="AA46" s="2"/>
    </row>
    <row r="47" spans="2:27" ht="18" customHeight="1" thickBot="1" x14ac:dyDescent="0.3">
      <c r="C47" s="161" t="s">
        <v>52</v>
      </c>
      <c r="D47" s="148"/>
      <c r="E47" s="80"/>
      <c r="F47" s="80"/>
      <c r="G47" s="157"/>
      <c r="H47" s="137">
        <f>D27</f>
        <v>0</v>
      </c>
      <c r="M47" s="45">
        <f t="shared" si="0"/>
        <v>0</v>
      </c>
      <c r="N47" s="46">
        <f t="shared" si="0"/>
        <v>0</v>
      </c>
      <c r="O47" s="46">
        <f>H47-P47</f>
        <v>0</v>
      </c>
      <c r="P47" s="47">
        <f>H47/SUM($H$44:$H$47)*SUM($D$48:$F$48)</f>
        <v>0</v>
      </c>
      <c r="U47" s="2"/>
      <c r="V47" s="3"/>
      <c r="W47" s="3"/>
      <c r="X47" s="4"/>
      <c r="Y47" s="2"/>
      <c r="Z47" s="2"/>
      <c r="AA47" s="2"/>
    </row>
    <row r="48" spans="2:27" ht="18" customHeight="1" x14ac:dyDescent="0.25">
      <c r="C48" s="164" t="s">
        <v>12</v>
      </c>
      <c r="D48" s="166">
        <f>IF(F24=0,0.001,F24)</f>
        <v>1E-3</v>
      </c>
      <c r="E48" s="131">
        <f>IF(F25=0,0.001,F25)</f>
        <v>6207000</v>
      </c>
      <c r="F48" s="131">
        <f>IF(F26=0,0.001,F26)</f>
        <v>1E-3</v>
      </c>
      <c r="G48" s="132">
        <f>F27</f>
        <v>61414974</v>
      </c>
      <c r="H48" s="37"/>
      <c r="M48" s="38"/>
      <c r="N48" s="48" t="s">
        <v>16</v>
      </c>
      <c r="O48" s="49">
        <f>SUM(O44:O47)</f>
        <v>50964748.998000003</v>
      </c>
      <c r="P48" s="48">
        <f>SUM(P44:P47)</f>
        <v>6207000.0020000003</v>
      </c>
      <c r="U48" s="2"/>
      <c r="V48" s="2"/>
      <c r="W48" s="2"/>
      <c r="X48" s="2"/>
      <c r="Y48" s="2"/>
      <c r="Z48" s="2"/>
      <c r="AA48" s="2"/>
    </row>
    <row r="49" spans="3:27" ht="18" customHeight="1" thickBot="1" x14ac:dyDescent="0.3">
      <c r="C49" s="165" t="s">
        <v>17</v>
      </c>
      <c r="D49" s="167">
        <f>D48*D54</f>
        <v>0.12915322976558488</v>
      </c>
      <c r="E49" s="133">
        <f>E48*E54</f>
        <v>413279192.41485339</v>
      </c>
      <c r="F49" s="133">
        <f>F48*F54</f>
        <v>0.26363925510800723</v>
      </c>
      <c r="G49" s="134">
        <f>G48*G54</f>
        <v>9915655346.5315075</v>
      </c>
      <c r="H49" s="38"/>
      <c r="P49" s="104" t="s">
        <v>18</v>
      </c>
      <c r="U49" s="215"/>
      <c r="V49" s="215"/>
      <c r="W49" s="215"/>
      <c r="X49" s="215"/>
      <c r="Y49" s="2"/>
      <c r="Z49" s="2"/>
      <c r="AA49" s="2"/>
    </row>
    <row r="50" spans="3:27" x14ac:dyDescent="0.25">
      <c r="U50" s="2"/>
      <c r="V50" s="2"/>
      <c r="W50" s="2"/>
      <c r="X50" s="2"/>
      <c r="Y50" s="2"/>
      <c r="Z50" s="2"/>
      <c r="AA50" s="2"/>
    </row>
    <row r="51" spans="3:27" ht="13.5" thickBot="1" x14ac:dyDescent="0.3"/>
    <row r="52" spans="3:27" ht="16.5" customHeight="1" thickBot="1" x14ac:dyDescent="0.3">
      <c r="D52" s="22" t="s">
        <v>1</v>
      </c>
      <c r="E52" s="23"/>
      <c r="F52" s="23"/>
      <c r="G52" s="24"/>
    </row>
    <row r="53" spans="3:27" ht="23.25" customHeight="1" x14ac:dyDescent="0.25">
      <c r="D53" s="108" t="str">
        <f>$C$34</f>
        <v>Ceršak</v>
      </c>
      <c r="E53" s="109" t="str">
        <f>$C$35</f>
        <v>Rogatec</v>
      </c>
      <c r="F53" s="109" t="str">
        <f>$C$36</f>
        <v>Šempeter pri Gorici</v>
      </c>
      <c r="G53" s="110" t="str">
        <f>$C$37</f>
        <v>Slovenia</v>
      </c>
    </row>
    <row r="54" spans="3:27" ht="16.5" customHeight="1" thickBot="1" x14ac:dyDescent="0.3">
      <c r="D54" s="76">
        <f>(SUMPRODUCT(D34:D37,$H44:$H47))/(SUM($H44:$H47)-H44)</f>
        <v>129.15322976558488</v>
      </c>
      <c r="E54" s="77">
        <f>(SUMPRODUCT(E34:E37,$H44:$H47))/(SUM($H44:$H47)-H45)</f>
        <v>66.58276017639011</v>
      </c>
      <c r="F54" s="77">
        <f>(SUMPRODUCT(F34:F37,$H44:$H47))/(SUM($H44:$H47)-H46)</f>
        <v>263.63925510800721</v>
      </c>
      <c r="G54" s="78">
        <f>(SUMPRODUCT(G34:G37,$H44:$H47))/SUM($H44:$H47)</f>
        <v>161.45338344572949</v>
      </c>
    </row>
    <row r="55" spans="3:27" ht="16.5" customHeight="1" x14ac:dyDescent="0.25"/>
    <row r="56" spans="3:27" ht="13.5" thickBot="1" x14ac:dyDescent="0.3"/>
    <row r="57" spans="3:27" ht="25.5" customHeight="1" thickBot="1" x14ac:dyDescent="0.3">
      <c r="C57" s="26"/>
      <c r="D57" s="168"/>
      <c r="E57" s="172" t="s">
        <v>20</v>
      </c>
      <c r="F57" s="173"/>
      <c r="G57" s="173"/>
      <c r="H57" s="174"/>
      <c r="U57" s="2"/>
      <c r="V57" s="2"/>
      <c r="W57" s="2"/>
      <c r="X57" s="2"/>
      <c r="Y57" s="2"/>
      <c r="Z57" s="2"/>
      <c r="AA57" s="2"/>
    </row>
    <row r="58" spans="3:27" ht="21" customHeight="1" x14ac:dyDescent="0.25">
      <c r="C58" s="216" t="s">
        <v>47</v>
      </c>
      <c r="D58" s="217"/>
      <c r="E58" s="175" t="str">
        <f>$C$34</f>
        <v>Ceršak</v>
      </c>
      <c r="F58" s="176" t="str">
        <f>$C$35</f>
        <v>Rogatec</v>
      </c>
      <c r="G58" s="176" t="str">
        <f>$C$36</f>
        <v>Šempeter pri Gorici</v>
      </c>
      <c r="H58" s="177" t="str">
        <f>$C$37</f>
        <v>Slovenia</v>
      </c>
      <c r="U58" s="2"/>
      <c r="V58" s="2"/>
      <c r="W58" s="2"/>
      <c r="X58" s="2"/>
      <c r="Y58" s="2"/>
      <c r="Z58" s="2"/>
      <c r="AA58" s="2"/>
    </row>
    <row r="59" spans="3:27" ht="21" customHeight="1" thickBot="1" x14ac:dyDescent="0.3">
      <c r="C59" s="218"/>
      <c r="D59" s="219"/>
      <c r="E59" s="178">
        <f>E15</f>
        <v>10.64494</v>
      </c>
      <c r="F59" s="179">
        <f>E16</f>
        <v>2.5127199999999998</v>
      </c>
      <c r="G59" s="179">
        <f>E17</f>
        <v>9.7724099999999989</v>
      </c>
      <c r="H59" s="180">
        <f>E18</f>
        <v>53.541000000000004</v>
      </c>
      <c r="U59" s="2"/>
      <c r="V59" s="2"/>
      <c r="W59" s="2"/>
      <c r="X59" s="2"/>
      <c r="Y59" s="2"/>
      <c r="Z59" s="2"/>
      <c r="AA59" s="2"/>
    </row>
    <row r="60" spans="3:27" ht="21" customHeight="1" x14ac:dyDescent="0.25">
      <c r="C60" s="169" t="str">
        <f>$C$24</f>
        <v>Ceršak</v>
      </c>
      <c r="D60" s="181">
        <f>E8</f>
        <v>11.827719999999999</v>
      </c>
      <c r="E60" s="66"/>
      <c r="F60" s="67"/>
      <c r="G60" s="68"/>
      <c r="H60" s="69"/>
      <c r="U60" s="2"/>
      <c r="V60" s="2"/>
      <c r="W60" s="2"/>
      <c r="X60" s="2"/>
      <c r="Y60" s="2"/>
      <c r="Z60" s="2"/>
      <c r="AA60" s="2"/>
    </row>
    <row r="61" spans="3:27" ht="21" customHeight="1" x14ac:dyDescent="0.25">
      <c r="C61" s="170" t="str">
        <f>$C$25</f>
        <v>Rogatec</v>
      </c>
      <c r="D61" s="182">
        <f>E9</f>
        <v>2.26145</v>
      </c>
      <c r="E61" s="70"/>
      <c r="F61" s="71"/>
      <c r="G61" s="71"/>
      <c r="H61" s="72"/>
      <c r="U61" s="2"/>
      <c r="V61" s="2"/>
      <c r="W61" s="2"/>
      <c r="X61" s="2"/>
      <c r="Y61" s="2"/>
      <c r="Z61" s="2"/>
      <c r="AA61" s="2"/>
    </row>
    <row r="62" spans="3:27" ht="21" customHeight="1" x14ac:dyDescent="0.25">
      <c r="C62" s="170" t="str">
        <f>$C$26</f>
        <v>Šempeter pri Gorici</v>
      </c>
      <c r="D62" s="182">
        <f>E10</f>
        <v>8.7951699999999988</v>
      </c>
      <c r="E62" s="70"/>
      <c r="F62" s="71"/>
      <c r="G62" s="71"/>
      <c r="H62" s="72"/>
      <c r="U62" s="2"/>
      <c r="V62" s="2"/>
      <c r="W62" s="2"/>
      <c r="X62" s="2"/>
      <c r="Y62" s="2"/>
      <c r="Z62" s="2"/>
      <c r="AA62" s="2"/>
    </row>
    <row r="63" spans="3:27" ht="21" customHeight="1" thickBot="1" x14ac:dyDescent="0.3">
      <c r="C63" s="171" t="str">
        <f>$C$27</f>
        <v>Slovenia</v>
      </c>
      <c r="D63" s="183">
        <f>E11</f>
        <v>7.6281100000000004</v>
      </c>
      <c r="E63" s="73"/>
      <c r="F63" s="74"/>
      <c r="G63" s="74"/>
      <c r="H63" s="75"/>
    </row>
    <row r="64" spans="3:27" x14ac:dyDescent="0.25">
      <c r="D64" s="5"/>
      <c r="E64" s="5"/>
      <c r="F64" s="5"/>
      <c r="G64" s="25"/>
      <c r="H64" s="25"/>
      <c r="U64" s="2"/>
      <c r="V64" s="2"/>
      <c r="W64" s="2"/>
      <c r="X64" s="2"/>
      <c r="Y64" s="2"/>
      <c r="Z64" s="2"/>
      <c r="AA64" s="2"/>
    </row>
    <row r="65" spans="3:27" ht="15.75" customHeight="1" thickBot="1" x14ac:dyDescent="0.3">
      <c r="E65" s="12"/>
      <c r="U65" s="2"/>
      <c r="V65" s="2"/>
      <c r="Z65" s="2"/>
      <c r="AA65" s="2"/>
    </row>
    <row r="66" spans="3:27" ht="15.75" customHeight="1" x14ac:dyDescent="0.25">
      <c r="C66" s="98" t="s">
        <v>19</v>
      </c>
      <c r="D66" s="99"/>
      <c r="E66" s="100">
        <f>SUMPRODUCT(H44:H47,D60:D63)+SUMPRODUCT(D48:G48,E59:H59)</f>
        <v>3941728207.7919173</v>
      </c>
      <c r="G66" s="145"/>
      <c r="N66" s="20"/>
      <c r="U66" s="2"/>
      <c r="V66" s="2"/>
      <c r="Z66" s="2"/>
      <c r="AA66" s="2"/>
    </row>
    <row r="67" spans="3:27" ht="15.75" customHeight="1" x14ac:dyDescent="0.25">
      <c r="C67" s="92" t="s">
        <v>21</v>
      </c>
      <c r="D67" s="93"/>
      <c r="E67" s="101">
        <f>E70/E66</f>
        <v>0.16183577308463051</v>
      </c>
      <c r="G67" s="145"/>
      <c r="K67" s="2"/>
      <c r="L67" s="2"/>
      <c r="R67" s="2"/>
      <c r="S67" s="2"/>
      <c r="T67" s="2"/>
      <c r="U67" s="2"/>
      <c r="V67" s="2"/>
      <c r="Z67" s="2"/>
      <c r="AA67" s="2"/>
    </row>
    <row r="68" spans="3:27" ht="15.75" customHeight="1" thickBot="1" x14ac:dyDescent="0.3">
      <c r="C68" s="94" t="s">
        <v>22</v>
      </c>
      <c r="D68" s="95"/>
      <c r="E68" s="102">
        <f>1-E67</f>
        <v>0.83816422691536951</v>
      </c>
      <c r="K68" s="2"/>
      <c r="L68" s="2"/>
      <c r="R68" s="2"/>
      <c r="S68" s="2"/>
      <c r="T68" s="2"/>
      <c r="U68" s="2"/>
      <c r="V68" s="2"/>
      <c r="Z68" s="2"/>
      <c r="AA68" s="2"/>
    </row>
    <row r="69" spans="3:27" ht="15.75" customHeight="1" thickBot="1" x14ac:dyDescent="0.3">
      <c r="K69" s="2"/>
      <c r="L69" s="2"/>
      <c r="P69" s="2"/>
      <c r="Q69" s="2"/>
      <c r="R69" s="2"/>
      <c r="S69" s="2"/>
      <c r="T69" s="2"/>
      <c r="U69" s="2"/>
      <c r="V69" s="2"/>
      <c r="Z69" s="2"/>
      <c r="AA69" s="2"/>
    </row>
    <row r="70" spans="3:27" ht="15.75" customHeight="1" x14ac:dyDescent="0.25">
      <c r="C70" s="86" t="s">
        <v>24</v>
      </c>
      <c r="D70" s="87"/>
      <c r="E70" s="81">
        <f>SUMPRODUCT(H44:H47,D60:D63)</f>
        <v>637912631.79750001</v>
      </c>
      <c r="K70" s="5"/>
      <c r="L70" s="5"/>
      <c r="R70" s="5"/>
      <c r="S70" s="5"/>
      <c r="T70" s="5"/>
      <c r="U70" s="5"/>
      <c r="V70" s="2"/>
      <c r="Z70" s="2"/>
      <c r="AA70" s="2"/>
    </row>
    <row r="71" spans="3:27" ht="15.75" customHeight="1" thickBot="1" x14ac:dyDescent="0.3">
      <c r="C71" s="51" t="s">
        <v>25</v>
      </c>
      <c r="D71" s="89"/>
      <c r="E71" s="82">
        <f>SUMPRODUCT(D48:F48,E59:G59)+G48*H59</f>
        <v>3303815575.9944172</v>
      </c>
      <c r="F71" s="12"/>
      <c r="G71" s="15"/>
      <c r="K71" s="19"/>
      <c r="L71" s="19"/>
      <c r="R71" s="19"/>
      <c r="S71" s="19"/>
      <c r="T71" s="19"/>
      <c r="U71" s="6"/>
      <c r="V71" s="2"/>
      <c r="Z71" s="2"/>
      <c r="AA71" s="2"/>
    </row>
    <row r="72" spans="3:27" ht="15.75" customHeight="1" thickBot="1" x14ac:dyDescent="0.3">
      <c r="G72" s="15"/>
      <c r="K72" s="19"/>
      <c r="L72" s="19"/>
      <c r="R72" s="19"/>
      <c r="S72" s="19"/>
      <c r="T72" s="19"/>
      <c r="U72" s="6"/>
      <c r="V72" s="2"/>
      <c r="Z72" s="2"/>
      <c r="AA72" s="2"/>
    </row>
    <row r="73" spans="3:27" ht="15.75" customHeight="1" x14ac:dyDescent="0.25">
      <c r="C73" s="86" t="s">
        <v>26</v>
      </c>
      <c r="D73" s="87"/>
      <c r="E73" s="81">
        <f>E70-E74</f>
        <v>568655983.60849833</v>
      </c>
      <c r="G73" s="103" t="s">
        <v>27</v>
      </c>
      <c r="U73" s="7"/>
      <c r="V73" s="2"/>
      <c r="Z73" s="2"/>
      <c r="AA73" s="2"/>
    </row>
    <row r="74" spans="3:27" ht="15.75" customHeight="1" x14ac:dyDescent="0.25">
      <c r="C74" s="50" t="s">
        <v>28</v>
      </c>
      <c r="D74" s="88"/>
      <c r="E74" s="83">
        <f>SUMPRODUCT(D60:D63,P44:P47)</f>
        <v>69256648.18900165</v>
      </c>
      <c r="G74" s="103" t="s">
        <v>29</v>
      </c>
      <c r="U74" s="2"/>
      <c r="V74" s="2"/>
      <c r="Z74" s="2"/>
      <c r="AA74" s="2"/>
    </row>
    <row r="75" spans="3:27" ht="15.75" customHeight="1" x14ac:dyDescent="0.25">
      <c r="C75" s="50" t="s">
        <v>30</v>
      </c>
      <c r="D75" s="88"/>
      <c r="E75" s="84">
        <f>SUMPRODUCT(G48,H59)</f>
        <v>3288219122.934</v>
      </c>
      <c r="G75" s="2"/>
      <c r="U75" s="2"/>
      <c r="V75" s="2"/>
      <c r="Z75" s="2"/>
      <c r="AA75" s="2"/>
    </row>
    <row r="76" spans="3:27" ht="15.75" customHeight="1" x14ac:dyDescent="0.25">
      <c r="C76" s="50" t="s">
        <v>31</v>
      </c>
      <c r="D76" s="88"/>
      <c r="E76" s="84">
        <f>SUMPRODUCT(D48:F48,E59:G59)</f>
        <v>15596453.06041735</v>
      </c>
      <c r="G76" s="195"/>
      <c r="U76" s="7"/>
      <c r="V76" s="2"/>
      <c r="Z76" s="2"/>
      <c r="AA76" s="2"/>
    </row>
    <row r="77" spans="3:27" ht="15.75" customHeight="1" x14ac:dyDescent="0.25">
      <c r="C77" s="92" t="s">
        <v>32</v>
      </c>
      <c r="D77" s="93"/>
      <c r="E77" s="96">
        <f>E73+E75</f>
        <v>3856875106.5424986</v>
      </c>
      <c r="G77" s="2"/>
      <c r="J77" s="2"/>
      <c r="M77" s="2"/>
      <c r="N77" s="9"/>
      <c r="U77" s="7"/>
      <c r="V77" s="2"/>
      <c r="W77" s="2"/>
      <c r="X77" s="2"/>
      <c r="Y77" s="2"/>
      <c r="Z77" s="2"/>
      <c r="AA77" s="2"/>
    </row>
    <row r="78" spans="3:27" ht="15.75" customHeight="1" thickBot="1" x14ac:dyDescent="0.3">
      <c r="C78" s="94" t="s">
        <v>33</v>
      </c>
      <c r="D78" s="95"/>
      <c r="E78" s="97">
        <f>E74+E76</f>
        <v>84853101.249419004</v>
      </c>
      <c r="F78" s="12"/>
      <c r="G78" s="2"/>
      <c r="J78" s="2"/>
      <c r="M78" s="21"/>
      <c r="N78" s="2"/>
      <c r="U78" s="8"/>
      <c r="V78" s="2"/>
      <c r="W78" s="2"/>
      <c r="X78" s="9"/>
      <c r="Y78" s="2"/>
      <c r="Z78" s="2"/>
      <c r="AA78" s="2"/>
    </row>
    <row r="79" spans="3:27" ht="15.75" customHeight="1" thickBot="1" x14ac:dyDescent="0.3">
      <c r="E79" s="12"/>
      <c r="G79" s="16"/>
      <c r="J79" s="2"/>
      <c r="M79" s="195"/>
      <c r="N79" s="2"/>
      <c r="U79" s="8"/>
      <c r="V79" s="2"/>
      <c r="W79" s="2"/>
      <c r="X79" s="2"/>
      <c r="Y79" s="2"/>
      <c r="Z79" s="2"/>
      <c r="AA79" s="2"/>
    </row>
    <row r="80" spans="3:27" ht="15.75" customHeight="1" x14ac:dyDescent="0.25">
      <c r="C80" s="86" t="s">
        <v>34</v>
      </c>
      <c r="D80" s="87"/>
      <c r="E80" s="85">
        <f>SUM(M44:M47)</f>
        <v>8228431162.1894503</v>
      </c>
      <c r="G80" s="2"/>
      <c r="J80" s="2"/>
      <c r="U80" s="2"/>
      <c r="V80" s="2"/>
      <c r="W80" s="2"/>
      <c r="X80" s="2"/>
      <c r="Y80" s="2"/>
      <c r="Z80" s="2"/>
      <c r="AA80" s="2"/>
    </row>
    <row r="81" spans="3:27" ht="15.75" customHeight="1" x14ac:dyDescent="0.25">
      <c r="C81" s="50" t="s">
        <v>35</v>
      </c>
      <c r="D81" s="88"/>
      <c r="E81" s="84">
        <f>G49</f>
        <v>9915655346.5315075</v>
      </c>
      <c r="G81" s="2"/>
      <c r="J81" s="2"/>
      <c r="U81" s="2"/>
      <c r="V81" s="2"/>
      <c r="W81" s="2"/>
      <c r="X81" s="2"/>
      <c r="Y81" s="2"/>
      <c r="Z81" s="2"/>
      <c r="AA81" s="2"/>
    </row>
    <row r="82" spans="3:27" ht="15.75" customHeight="1" x14ac:dyDescent="0.25">
      <c r="C82" s="92" t="s">
        <v>36</v>
      </c>
      <c r="D82" s="93"/>
      <c r="E82" s="96">
        <f>SUM(E80:E81)</f>
        <v>18144086508.720959</v>
      </c>
      <c r="J82" s="2"/>
      <c r="U82" s="2"/>
      <c r="V82" s="2"/>
      <c r="W82" s="2"/>
      <c r="X82" s="2"/>
      <c r="Y82" s="2"/>
      <c r="Z82" s="2"/>
      <c r="AA82" s="2"/>
    </row>
    <row r="83" spans="3:27" ht="15.75" customHeight="1" x14ac:dyDescent="0.25">
      <c r="C83" s="50" t="s">
        <v>38</v>
      </c>
      <c r="D83" s="88"/>
      <c r="E83" s="83">
        <f>SUM(N44:N47)</f>
        <v>439868615.61155415</v>
      </c>
      <c r="J83" s="2"/>
      <c r="U83" s="2"/>
      <c r="V83" s="2"/>
      <c r="W83" s="2"/>
      <c r="X83" s="2"/>
      <c r="Y83" s="2"/>
      <c r="Z83" s="2"/>
      <c r="AA83" s="2"/>
    </row>
    <row r="84" spans="3:27" ht="15.75" customHeight="1" x14ac:dyDescent="0.25">
      <c r="C84" s="50" t="s">
        <v>40</v>
      </c>
      <c r="D84" s="88"/>
      <c r="E84" s="84">
        <f>SUM(D49:F49)</f>
        <v>413279192.80764592</v>
      </c>
    </row>
    <row r="85" spans="3:27" ht="15.75" customHeight="1" thickBot="1" x14ac:dyDescent="0.3">
      <c r="C85" s="94" t="s">
        <v>42</v>
      </c>
      <c r="D85" s="95"/>
      <c r="E85" s="97">
        <f>SUM(E83:E84)</f>
        <v>853147808.41920006</v>
      </c>
    </row>
    <row r="86" spans="3:27" ht="15.75" customHeight="1" x14ac:dyDescent="0.25">
      <c r="I86" s="15"/>
    </row>
    <row r="87" spans="3:27" ht="15.75" customHeight="1" x14ac:dyDescent="0.25"/>
    <row r="88" spans="3:27" ht="15.75" customHeight="1" x14ac:dyDescent="0.25"/>
    <row r="89" spans="3:27" ht="15.75" customHeight="1" x14ac:dyDescent="0.25">
      <c r="F89" s="12"/>
    </row>
    <row r="90" spans="3:27" ht="15.75" customHeight="1" x14ac:dyDescent="0.25"/>
    <row r="91" spans="3:27" ht="15.75" customHeight="1" x14ac:dyDescent="0.25"/>
    <row r="92" spans="3:27" ht="15.75" customHeight="1" x14ac:dyDescent="0.25"/>
    <row r="93" spans="3:27" ht="15.75" customHeight="1" x14ac:dyDescent="0.25"/>
    <row r="94" spans="3:27" ht="15.75" customHeight="1" x14ac:dyDescent="0.25"/>
    <row r="95" spans="3:27" ht="15.75" customHeight="1" x14ac:dyDescent="0.25"/>
    <row r="96" spans="3:27" ht="15.75" customHeight="1" x14ac:dyDescent="0.25"/>
    <row r="97" ht="15.75" customHeight="1" x14ac:dyDescent="0.25"/>
  </sheetData>
  <sheetProtection autoFilter="0"/>
  <mergeCells count="12">
    <mergeCell ref="U49:X49"/>
    <mergeCell ref="C58:D59"/>
    <mergeCell ref="C6:D6"/>
    <mergeCell ref="C13:D13"/>
    <mergeCell ref="C22:F22"/>
    <mergeCell ref="C23:D23"/>
    <mergeCell ref="E23:F23"/>
    <mergeCell ref="M32:O32"/>
    <mergeCell ref="M42:M43"/>
    <mergeCell ref="N42:N43"/>
    <mergeCell ref="O42:O43"/>
    <mergeCell ref="P42:P43"/>
  </mergeCells>
  <printOptions horizontalCentered="1"/>
  <pageMargins left="0.70866141732283472" right="0.39370078740157483" top="1.3779527559055118" bottom="0.59055118110236227" header="0.59055118110236227" footer="0.27559055118110237"/>
  <pageSetup paperSize="8" scale="70" orientation="landscape" r:id="rId1"/>
  <headerFooter scaleWithDoc="0">
    <oddHeader>&amp;L&amp;"Century Gothic,Navadno"&amp;7&amp;G&amp;R&amp;"Century Gothic,Navadno"&amp;7Cost allocation comparison index (CAA)</oddHeader>
    <oddFooter>&amp;R&amp;"Century Gothic,Navadno"&amp;6&amp;A - &amp;P / &amp;N</oddFooter>
  </headerFooter>
  <rowBreaks count="2" manualBreakCount="2">
    <brk id="56" min="1" max="15" man="1"/>
    <brk id="86" max="16" man="1"/>
  </rowBreaks>
  <ignoredErrors>
    <ignoredError sqref="O34:O37" formulaRange="1"/>
  </ignoredError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theme="8" tint="-0.249977111117893"/>
  </sheetPr>
  <dimension ref="A1:AA97"/>
  <sheetViews>
    <sheetView showGridLines="0" showRowColHeaders="0" zoomScale="85" zoomScaleNormal="85" workbookViewId="0">
      <selection activeCell="C18" sqref="C18"/>
    </sheetView>
  </sheetViews>
  <sheetFormatPr defaultColWidth="17" defaultRowHeight="12.75" x14ac:dyDescent="0.25"/>
  <cols>
    <col min="1" max="1" width="4.7109375" style="13" customWidth="1"/>
    <col min="2" max="2" width="6.85546875" style="13" customWidth="1"/>
    <col min="3" max="3" width="26.140625" style="13" customWidth="1"/>
    <col min="4" max="4" width="22.7109375" style="13" customWidth="1"/>
    <col min="5" max="5" width="23.42578125" style="13" customWidth="1"/>
    <col min="6" max="8" width="20.140625" style="13" customWidth="1"/>
    <col min="9" max="9" width="21.7109375" style="13" customWidth="1"/>
    <col min="10" max="12" width="8" style="13" customWidth="1"/>
    <col min="13" max="16" width="23.140625" style="13" customWidth="1"/>
    <col min="17" max="17" width="8" style="13" customWidth="1"/>
    <col min="18" max="19" width="8.7109375" style="13" customWidth="1"/>
    <col min="20" max="20" width="8" style="13" customWidth="1"/>
    <col min="21" max="21" width="8.7109375" style="13" customWidth="1"/>
    <col min="22" max="16384" width="17" style="13"/>
  </cols>
  <sheetData>
    <row r="1" spans="1:22" ht="15.75" customHeight="1" x14ac:dyDescent="0.25"/>
    <row r="2" spans="1:22" ht="34.5" customHeight="1" x14ac:dyDescent="0.25">
      <c r="A2" s="105"/>
      <c r="B2" s="105"/>
      <c r="C2" s="193" t="str">
        <f>Content!B21</f>
        <v>Calculating the comparison index CAA – CWD methodology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22" ht="12.75" customHeight="1" x14ac:dyDescent="0.25"/>
    <row r="4" spans="1:22" ht="14.25" customHeight="1" x14ac:dyDescent="0.25">
      <c r="C4" s="127" t="s">
        <v>51</v>
      </c>
      <c r="D4" s="186" t="str">
        <f>'CAA_Matrix_REF-I'!D4</f>
        <v>Reference price I</v>
      </c>
      <c r="K4" s="185"/>
      <c r="L4" s="185"/>
      <c r="P4" s="185"/>
      <c r="Q4" s="185"/>
      <c r="R4" s="185"/>
      <c r="S4" s="15"/>
      <c r="T4" s="185"/>
      <c r="U4" s="15"/>
      <c r="V4" s="15"/>
    </row>
    <row r="5" spans="1:22" ht="14.25" customHeight="1" x14ac:dyDescent="0.25"/>
    <row r="6" spans="1:22" ht="19.5" customHeight="1" thickBot="1" x14ac:dyDescent="0.3">
      <c r="C6" s="214" t="s">
        <v>47</v>
      </c>
      <c r="D6" s="214"/>
    </row>
    <row r="7" spans="1:22" ht="18" customHeight="1" x14ac:dyDescent="0.25">
      <c r="C7" s="57" t="s">
        <v>44</v>
      </c>
      <c r="D7" s="189" t="s">
        <v>58</v>
      </c>
      <c r="E7" s="196" t="s">
        <v>49</v>
      </c>
      <c r="G7" s="187"/>
      <c r="H7" s="188" t="s">
        <v>57</v>
      </c>
    </row>
    <row r="8" spans="1:22" ht="15" customHeight="1" x14ac:dyDescent="0.25">
      <c r="C8" s="64" t="s">
        <v>3</v>
      </c>
      <c r="D8" s="210">
        <v>0.35182000000000002</v>
      </c>
      <c r="E8" s="207">
        <f>D8*100</f>
        <v>35.182000000000002</v>
      </c>
      <c r="G8" s="90" t="s">
        <v>37</v>
      </c>
      <c r="H8" s="55">
        <f>E77/E82</f>
        <v>1.9911591422342987E-3</v>
      </c>
    </row>
    <row r="9" spans="1:22" ht="15" customHeight="1" x14ac:dyDescent="0.25">
      <c r="C9" s="27" t="s">
        <v>4</v>
      </c>
      <c r="D9" s="211">
        <v>0.27543000000000001</v>
      </c>
      <c r="E9" s="208">
        <f>D9*100</f>
        <v>27.542999999999999</v>
      </c>
      <c r="G9" s="90" t="s">
        <v>39</v>
      </c>
      <c r="H9" s="55">
        <f>E78/E85</f>
        <v>3.8557054125752934E-3</v>
      </c>
    </row>
    <row r="10" spans="1:22" ht="15" customHeight="1" x14ac:dyDescent="0.25">
      <c r="C10" s="27" t="s">
        <v>46</v>
      </c>
      <c r="D10" s="211">
        <v>0.26861000000000002</v>
      </c>
      <c r="E10" s="208">
        <f>D10*100</f>
        <v>26.861000000000001</v>
      </c>
      <c r="G10" s="106" t="s">
        <v>41</v>
      </c>
      <c r="H10" s="107">
        <f>2*(ABS(H8-H9))/(H8+H9)</f>
        <v>0.63779355682430894</v>
      </c>
    </row>
    <row r="11" spans="1:22" ht="15" customHeight="1" thickBot="1" x14ac:dyDescent="0.3">
      <c r="C11" s="56" t="s">
        <v>52</v>
      </c>
      <c r="D11" s="212">
        <v>0.29862</v>
      </c>
      <c r="E11" s="209">
        <f>D11*100</f>
        <v>29.861999999999998</v>
      </c>
      <c r="G11" s="91" t="s">
        <v>43</v>
      </c>
      <c r="H11" s="213" t="str">
        <f>IF(H10&gt;0.1,"YES","NO")</f>
        <v>YES</v>
      </c>
    </row>
    <row r="12" spans="1:22" ht="12.75" customHeight="1" x14ac:dyDescent="0.25">
      <c r="E12" s="2"/>
    </row>
    <row r="13" spans="1:22" ht="19.5" customHeight="1" thickBot="1" x14ac:dyDescent="0.3">
      <c r="C13" s="214" t="s">
        <v>20</v>
      </c>
      <c r="D13" s="214"/>
    </row>
    <row r="14" spans="1:22" ht="18" customHeight="1" x14ac:dyDescent="0.25">
      <c r="C14" s="57" t="s">
        <v>45</v>
      </c>
      <c r="D14" s="189" t="s">
        <v>58</v>
      </c>
      <c r="E14" s="196" t="s">
        <v>49</v>
      </c>
    </row>
    <row r="15" spans="1:22" ht="15" customHeight="1" x14ac:dyDescent="0.25">
      <c r="C15" s="64" t="s">
        <v>3</v>
      </c>
      <c r="D15" s="210">
        <v>0.31663999999999998</v>
      </c>
      <c r="E15" s="207">
        <f>D15*100</f>
        <v>31.663999999999998</v>
      </c>
    </row>
    <row r="16" spans="1:22" ht="15" customHeight="1" x14ac:dyDescent="0.25">
      <c r="C16" s="27" t="s">
        <v>4</v>
      </c>
      <c r="D16" s="211">
        <v>0.18523999999999999</v>
      </c>
      <c r="E16" s="208">
        <f>D16*100</f>
        <v>18.523999999999997</v>
      </c>
    </row>
    <row r="17" spans="3:21" ht="15" customHeight="1" x14ac:dyDescent="0.25">
      <c r="C17" s="27" t="s">
        <v>46</v>
      </c>
      <c r="D17" s="211">
        <v>0.24174900000000002</v>
      </c>
      <c r="E17" s="208">
        <f>D17*100</f>
        <v>24.174900000000001</v>
      </c>
    </row>
    <row r="18" spans="3:21" ht="15" customHeight="1" thickBot="1" x14ac:dyDescent="0.3">
      <c r="C18" s="56" t="s">
        <v>52</v>
      </c>
      <c r="D18" s="212">
        <v>0.30219000000000001</v>
      </c>
      <c r="E18" s="209">
        <f>D18*100</f>
        <v>30.219000000000001</v>
      </c>
    </row>
    <row r="19" spans="3:21" ht="12.75" customHeight="1" x14ac:dyDescent="0.25"/>
    <row r="20" spans="3:21" ht="12.75" customHeight="1" x14ac:dyDescent="0.25"/>
    <row r="21" spans="3:21" ht="12.75" customHeight="1" thickBot="1" x14ac:dyDescent="0.3"/>
    <row r="22" spans="3:21" ht="18" customHeight="1" x14ac:dyDescent="0.25">
      <c r="C22" s="223" t="s">
        <v>50</v>
      </c>
      <c r="D22" s="224"/>
      <c r="E22" s="224"/>
      <c r="F22" s="225"/>
    </row>
    <row r="23" spans="3:21" ht="16.5" customHeight="1" x14ac:dyDescent="0.25">
      <c r="C23" s="226" t="s">
        <v>9</v>
      </c>
      <c r="D23" s="227"/>
      <c r="E23" s="227" t="s">
        <v>10</v>
      </c>
      <c r="F23" s="228"/>
    </row>
    <row r="24" spans="3:21" ht="16.5" customHeight="1" x14ac:dyDescent="0.25">
      <c r="C24" s="62" t="s">
        <v>3</v>
      </c>
      <c r="D24" s="138">
        <v>52012099</v>
      </c>
      <c r="E24" s="63" t="s">
        <v>3</v>
      </c>
      <c r="F24" s="142">
        <v>0</v>
      </c>
    </row>
    <row r="25" spans="3:21" ht="16.5" customHeight="1" x14ac:dyDescent="0.25">
      <c r="C25" s="58" t="s">
        <v>4</v>
      </c>
      <c r="D25" s="139">
        <v>3466924</v>
      </c>
      <c r="E25" s="59" t="s">
        <v>4</v>
      </c>
      <c r="F25" s="142">
        <v>6207000</v>
      </c>
    </row>
    <row r="26" spans="3:21" ht="16.5" customHeight="1" x14ac:dyDescent="0.25">
      <c r="C26" s="60" t="s">
        <v>46</v>
      </c>
      <c r="D26" s="140">
        <v>1692726</v>
      </c>
      <c r="E26" s="61" t="s">
        <v>46</v>
      </c>
      <c r="F26" s="143">
        <v>0</v>
      </c>
    </row>
    <row r="27" spans="3:21" ht="16.5" customHeight="1" thickBot="1" x14ac:dyDescent="0.3">
      <c r="C27" s="128" t="s">
        <v>52</v>
      </c>
      <c r="D27" s="141">
        <v>0</v>
      </c>
      <c r="E27" s="129" t="s">
        <v>23</v>
      </c>
      <c r="F27" s="144">
        <v>61414974</v>
      </c>
    </row>
    <row r="28" spans="3:21" ht="12.75" customHeight="1" x14ac:dyDescent="0.25">
      <c r="K28" s="184"/>
      <c r="L28" s="184"/>
      <c r="P28" s="184"/>
      <c r="Q28" s="184"/>
      <c r="R28" s="184"/>
      <c r="S28" s="15"/>
      <c r="T28" s="184"/>
      <c r="U28" s="15"/>
    </row>
    <row r="29" spans="3:21" ht="12.75" customHeight="1" x14ac:dyDescent="0.25"/>
    <row r="30" spans="3:21" ht="12.75" customHeight="1" thickBot="1" x14ac:dyDescent="0.3"/>
    <row r="31" spans="3:21" ht="19.5" customHeight="1" thickBot="1" x14ac:dyDescent="0.3">
      <c r="C31" s="10"/>
      <c r="D31" s="124" t="s">
        <v>0</v>
      </c>
      <c r="E31" s="125"/>
      <c r="F31" s="125"/>
      <c r="G31" s="126"/>
    </row>
    <row r="32" spans="3:21" ht="23.25" customHeight="1" thickBot="1" x14ac:dyDescent="0.3">
      <c r="C32" s="10"/>
      <c r="D32" s="158" t="s">
        <v>2</v>
      </c>
      <c r="E32" s="151"/>
      <c r="F32" s="151"/>
      <c r="G32" s="152"/>
      <c r="M32" s="220" t="s">
        <v>6</v>
      </c>
      <c r="N32" s="221"/>
      <c r="O32" s="222"/>
    </row>
    <row r="33" spans="2:27" ht="22.5" customHeight="1" x14ac:dyDescent="0.25">
      <c r="C33" s="163" t="s">
        <v>5</v>
      </c>
      <c r="D33" s="162" t="s">
        <v>3</v>
      </c>
      <c r="E33" s="153" t="s">
        <v>4</v>
      </c>
      <c r="F33" s="153" t="s">
        <v>46</v>
      </c>
      <c r="G33" s="154" t="s">
        <v>23</v>
      </c>
      <c r="M33" s="11" t="s">
        <v>44</v>
      </c>
      <c r="N33" s="29" t="s">
        <v>7</v>
      </c>
      <c r="O33" s="30" t="s">
        <v>8</v>
      </c>
    </row>
    <row r="34" spans="2:27" ht="17.25" customHeight="1" x14ac:dyDescent="0.25">
      <c r="C34" s="159" t="s">
        <v>3</v>
      </c>
      <c r="D34" s="149">
        <v>0</v>
      </c>
      <c r="E34" s="150">
        <v>61.83</v>
      </c>
      <c r="F34" s="150">
        <v>267.04000000000002</v>
      </c>
      <c r="G34" s="155">
        <v>166.72</v>
      </c>
      <c r="M34" s="52" t="str">
        <f>$C$24</f>
        <v>Ceršak</v>
      </c>
      <c r="N34" s="31">
        <f>G34</f>
        <v>166.72</v>
      </c>
      <c r="O34" s="32">
        <f>(SUMPRODUCT(D34:F34,D$48:F$48))/(SUM(D$48:F$48)-D48)</f>
        <v>61.830000033061062</v>
      </c>
    </row>
    <row r="35" spans="2:27" ht="17.25" customHeight="1" x14ac:dyDescent="0.25">
      <c r="C35" s="160" t="s">
        <v>4</v>
      </c>
      <c r="D35" s="147">
        <v>61.83</v>
      </c>
      <c r="E35" s="130">
        <v>0</v>
      </c>
      <c r="F35" s="79">
        <v>212.62</v>
      </c>
      <c r="G35" s="156">
        <v>112.29</v>
      </c>
      <c r="M35" s="53" t="str">
        <f>$C$25</f>
        <v>Rogatec</v>
      </c>
      <c r="N35" s="33">
        <f>G35</f>
        <v>112.29</v>
      </c>
      <c r="O35" s="34">
        <f>(SUMPRODUCT(D35:F35,D$48:F$48))/(SUM(D$48:F$48)-E48)</f>
        <v>137.22497750707342</v>
      </c>
    </row>
    <row r="36" spans="2:27" ht="17.25" customHeight="1" x14ac:dyDescent="0.25">
      <c r="C36" s="160" t="s">
        <v>46</v>
      </c>
      <c r="D36" s="147">
        <v>267.04000000000002</v>
      </c>
      <c r="E36" s="79">
        <v>212.62</v>
      </c>
      <c r="F36" s="130">
        <v>0</v>
      </c>
      <c r="G36" s="156">
        <v>100.32</v>
      </c>
      <c r="M36" s="53" t="str">
        <f>$C$26</f>
        <v>Šempeter pri Gorici</v>
      </c>
      <c r="N36" s="33">
        <f>G36</f>
        <v>100.32</v>
      </c>
      <c r="O36" s="34">
        <f>(SUMPRODUCT(D36:F36,D$48:F$48))/(SUM(D$48:F$48)-F48)</f>
        <v>212.62000000876751</v>
      </c>
    </row>
    <row r="37" spans="2:27" ht="17.25" customHeight="1" thickBot="1" x14ac:dyDescent="0.3">
      <c r="C37" s="161" t="s">
        <v>52</v>
      </c>
      <c r="D37" s="148">
        <v>104</v>
      </c>
      <c r="E37" s="80">
        <v>88</v>
      </c>
      <c r="F37" s="80">
        <v>293</v>
      </c>
      <c r="G37" s="157">
        <v>192</v>
      </c>
      <c r="K37" s="184"/>
      <c r="L37" s="184"/>
      <c r="M37" s="54" t="str">
        <f>$C$27</f>
        <v>Slovenia</v>
      </c>
      <c r="N37" s="35">
        <f>G37</f>
        <v>192</v>
      </c>
      <c r="O37" s="36">
        <f>(SUMPRODUCT(D37:F37,D$48:F$48))/(SUM(D$48:F$48))</f>
        <v>88.000000035604955</v>
      </c>
      <c r="Q37" s="184"/>
      <c r="R37" s="184"/>
      <c r="S37" s="15"/>
      <c r="T37" s="184"/>
      <c r="U37" s="15"/>
      <c r="V37" s="15"/>
    </row>
    <row r="38" spans="2:27" ht="14.25" customHeight="1" x14ac:dyDescent="0.25">
      <c r="K38" s="184"/>
      <c r="L38" s="184"/>
      <c r="Q38" s="184"/>
      <c r="R38" s="184"/>
      <c r="S38" s="15"/>
      <c r="T38" s="184"/>
      <c r="U38" s="15"/>
      <c r="V38" s="15"/>
    </row>
    <row r="39" spans="2:27" ht="14.25" customHeight="1" x14ac:dyDescent="0.25"/>
    <row r="40" spans="2:27" ht="14.25" customHeight="1" thickBot="1" x14ac:dyDescent="0.3">
      <c r="K40" s="184"/>
      <c r="L40" s="184"/>
      <c r="P40" s="17"/>
      <c r="Q40" s="184"/>
      <c r="R40" s="184"/>
      <c r="S40" s="184"/>
      <c r="T40" s="184"/>
      <c r="U40" s="15"/>
      <c r="V40" s="15"/>
      <c r="W40" s="15"/>
    </row>
    <row r="41" spans="2:27" ht="18.75" customHeight="1" thickBot="1" x14ac:dyDescent="0.3">
      <c r="C41" s="10"/>
      <c r="D41" s="124" t="s">
        <v>11</v>
      </c>
      <c r="E41" s="125"/>
      <c r="F41" s="125"/>
      <c r="G41" s="126"/>
    </row>
    <row r="42" spans="2:27" ht="15" customHeight="1" thickBot="1" x14ac:dyDescent="0.3">
      <c r="C42" s="10"/>
      <c r="D42" s="158" t="s">
        <v>2</v>
      </c>
      <c r="E42" s="151"/>
      <c r="F42" s="151"/>
      <c r="G42" s="152"/>
      <c r="M42" s="229" t="s">
        <v>48</v>
      </c>
      <c r="N42" s="231" t="s">
        <v>13</v>
      </c>
      <c r="O42" s="231" t="s">
        <v>14</v>
      </c>
      <c r="P42" s="233" t="s">
        <v>15</v>
      </c>
    </row>
    <row r="43" spans="2:27" s="18" customFormat="1" ht="23.25" customHeight="1" thickBot="1" x14ac:dyDescent="0.3">
      <c r="B43" s="13"/>
      <c r="C43" s="163" t="s">
        <v>5</v>
      </c>
      <c r="D43" s="162" t="s">
        <v>3</v>
      </c>
      <c r="E43" s="153" t="s">
        <v>4</v>
      </c>
      <c r="F43" s="153" t="s">
        <v>46</v>
      </c>
      <c r="G43" s="154" t="s">
        <v>23</v>
      </c>
      <c r="H43" s="65" t="s">
        <v>12</v>
      </c>
      <c r="J43" s="13"/>
      <c r="M43" s="230"/>
      <c r="N43" s="232"/>
      <c r="O43" s="232"/>
      <c r="P43" s="234"/>
      <c r="U43" s="1"/>
      <c r="V43" s="1"/>
      <c r="W43" s="1"/>
      <c r="X43" s="1"/>
      <c r="Y43" s="1"/>
      <c r="Z43" s="1"/>
      <c r="AA43" s="1"/>
    </row>
    <row r="44" spans="2:27" ht="18" customHeight="1" x14ac:dyDescent="0.25">
      <c r="C44" s="159" t="s">
        <v>3</v>
      </c>
      <c r="D44" s="149"/>
      <c r="E44" s="150"/>
      <c r="F44" s="150"/>
      <c r="G44" s="155"/>
      <c r="H44" s="135">
        <f>D24</f>
        <v>52012099</v>
      </c>
      <c r="M44" s="39">
        <f t="shared" ref="M44:N47" si="0">O44*N34</f>
        <v>7730017790.0121403</v>
      </c>
      <c r="N44" s="40">
        <f t="shared" si="0"/>
        <v>349143446.30120391</v>
      </c>
      <c r="O44" s="40">
        <f>H44-P44</f>
        <v>46365269.853719652</v>
      </c>
      <c r="P44" s="41">
        <f>H44/SUM($H$44:$H$47)*SUM($D$48:$F$48)</f>
        <v>5646829.1462803455</v>
      </c>
      <c r="U44" s="2"/>
      <c r="V44" s="3"/>
      <c r="W44" s="3"/>
      <c r="X44" s="4"/>
      <c r="Y44" s="2"/>
      <c r="Z44" s="2"/>
      <c r="AA44" s="2"/>
    </row>
    <row r="45" spans="2:27" ht="18" customHeight="1" x14ac:dyDescent="0.25">
      <c r="C45" s="160" t="s">
        <v>4</v>
      </c>
      <c r="D45" s="147"/>
      <c r="E45" s="130"/>
      <c r="F45" s="79"/>
      <c r="G45" s="156"/>
      <c r="H45" s="136">
        <f>D25</f>
        <v>3466924</v>
      </c>
      <c r="M45" s="42">
        <f t="shared" si="0"/>
        <v>347035429.11198878</v>
      </c>
      <c r="N45" s="43">
        <f t="shared" si="0"/>
        <v>51650883.761192493</v>
      </c>
      <c r="O45" s="43">
        <f>H45-P45</f>
        <v>3090528.3561491561</v>
      </c>
      <c r="P45" s="44">
        <f>H45/SUM($H$44:$H$47)*SUM($D$48:$F$48)</f>
        <v>376395.64385084406</v>
      </c>
      <c r="U45" s="2"/>
      <c r="V45" s="3"/>
      <c r="W45" s="3"/>
      <c r="X45" s="4"/>
      <c r="Y45" s="2"/>
      <c r="Z45" s="2"/>
      <c r="AA45" s="2"/>
    </row>
    <row r="46" spans="2:27" ht="18" customHeight="1" x14ac:dyDescent="0.25">
      <c r="C46" s="160" t="s">
        <v>46</v>
      </c>
      <c r="D46" s="147"/>
      <c r="E46" s="79"/>
      <c r="F46" s="130"/>
      <c r="G46" s="156"/>
      <c r="H46" s="136">
        <f>D26</f>
        <v>1692726</v>
      </c>
      <c r="M46" s="42">
        <f t="shared" si="0"/>
        <v>151377943.06532091</v>
      </c>
      <c r="N46" s="43">
        <f t="shared" si="0"/>
        <v>39074285.549157731</v>
      </c>
      <c r="O46" s="43">
        <f>H46-P46</f>
        <v>1508950.7881311895</v>
      </c>
      <c r="P46" s="44">
        <f>H46/SUM($H$44:$H$47)*SUM($D$48:$F$48)</f>
        <v>183775.21186881047</v>
      </c>
      <c r="U46" s="2"/>
      <c r="V46" s="3"/>
      <c r="W46" s="3"/>
      <c r="X46" s="4"/>
      <c r="Y46" s="2"/>
      <c r="Z46" s="2"/>
      <c r="AA46" s="2"/>
    </row>
    <row r="47" spans="2:27" ht="18" customHeight="1" thickBot="1" x14ac:dyDescent="0.3">
      <c r="C47" s="161" t="s">
        <v>52</v>
      </c>
      <c r="D47" s="148"/>
      <c r="E47" s="80"/>
      <c r="F47" s="80"/>
      <c r="G47" s="157"/>
      <c r="H47" s="137">
        <f>D27</f>
        <v>0</v>
      </c>
      <c r="M47" s="45">
        <f t="shared" si="0"/>
        <v>0</v>
      </c>
      <c r="N47" s="46">
        <f t="shared" si="0"/>
        <v>0</v>
      </c>
      <c r="O47" s="46">
        <f>H47-P47</f>
        <v>0</v>
      </c>
      <c r="P47" s="47">
        <f>H47/SUM($H$44:$H$47)*SUM($D$48:$F$48)</f>
        <v>0</v>
      </c>
      <c r="U47" s="2"/>
      <c r="V47" s="3"/>
      <c r="W47" s="3"/>
      <c r="X47" s="4"/>
      <c r="Y47" s="2"/>
      <c r="Z47" s="2"/>
      <c r="AA47" s="2"/>
    </row>
    <row r="48" spans="2:27" ht="18" customHeight="1" x14ac:dyDescent="0.25">
      <c r="C48" s="164" t="s">
        <v>12</v>
      </c>
      <c r="D48" s="166">
        <f>IF(F24=0,0.001,F24)</f>
        <v>1E-3</v>
      </c>
      <c r="E48" s="131">
        <f>IF(F25=0,0.001,F25)</f>
        <v>6207000</v>
      </c>
      <c r="F48" s="131">
        <f>IF(F26=0,0.001,F26)</f>
        <v>1E-3</v>
      </c>
      <c r="G48" s="132">
        <f>F27</f>
        <v>61414974</v>
      </c>
      <c r="H48" s="37"/>
      <c r="M48" s="38"/>
      <c r="N48" s="48" t="s">
        <v>16</v>
      </c>
      <c r="O48" s="49">
        <f>SUM(O44:O47)</f>
        <v>50964748.998000003</v>
      </c>
      <c r="P48" s="48">
        <f>SUM(P44:P47)</f>
        <v>6207000.0020000003</v>
      </c>
      <c r="U48" s="2"/>
      <c r="V48" s="2"/>
      <c r="W48" s="2"/>
      <c r="X48" s="2"/>
      <c r="Y48" s="2"/>
      <c r="Z48" s="2"/>
      <c r="AA48" s="2"/>
    </row>
    <row r="49" spans="3:27" ht="18" customHeight="1" thickBot="1" x14ac:dyDescent="0.3">
      <c r="C49" s="165" t="s">
        <v>17</v>
      </c>
      <c r="D49" s="167">
        <f>D48*D54</f>
        <v>0.12915322976558488</v>
      </c>
      <c r="E49" s="133">
        <f>E48*E54</f>
        <v>413279192.41485339</v>
      </c>
      <c r="F49" s="133">
        <f>F48*F54</f>
        <v>0.26363925510800723</v>
      </c>
      <c r="G49" s="134">
        <f>G48*G54</f>
        <v>9915655346.5315075</v>
      </c>
      <c r="H49" s="38"/>
      <c r="P49" s="104" t="s">
        <v>18</v>
      </c>
      <c r="U49" s="215"/>
      <c r="V49" s="215"/>
      <c r="W49" s="215"/>
      <c r="X49" s="215"/>
      <c r="Y49" s="2"/>
      <c r="Z49" s="2"/>
      <c r="AA49" s="2"/>
    </row>
    <row r="50" spans="3:27" x14ac:dyDescent="0.25">
      <c r="U50" s="2"/>
      <c r="V50" s="2"/>
      <c r="W50" s="2"/>
      <c r="X50" s="2"/>
      <c r="Y50" s="2"/>
      <c r="Z50" s="2"/>
      <c r="AA50" s="2"/>
    </row>
    <row r="51" spans="3:27" ht="13.5" thickBot="1" x14ac:dyDescent="0.3"/>
    <row r="52" spans="3:27" ht="16.5" customHeight="1" thickBot="1" x14ac:dyDescent="0.3">
      <c r="D52" s="22" t="s">
        <v>1</v>
      </c>
      <c r="E52" s="23"/>
      <c r="F52" s="23"/>
      <c r="G52" s="24"/>
    </row>
    <row r="53" spans="3:27" ht="23.25" customHeight="1" x14ac:dyDescent="0.25">
      <c r="D53" s="108" t="s">
        <v>3</v>
      </c>
      <c r="E53" s="109" t="s">
        <v>4</v>
      </c>
      <c r="F53" s="109" t="s">
        <v>46</v>
      </c>
      <c r="G53" s="110" t="s">
        <v>23</v>
      </c>
    </row>
    <row r="54" spans="3:27" ht="16.5" customHeight="1" thickBot="1" x14ac:dyDescent="0.3">
      <c r="D54" s="76">
        <f>(SUMPRODUCT(D34:D37,$H44:$H47))/(SUM($H44:$H47)-H44)</f>
        <v>129.15322976558488</v>
      </c>
      <c r="E54" s="77">
        <f>(SUMPRODUCT(E34:E37,$H44:$H47))/(SUM($H44:$H47)-H45)</f>
        <v>66.58276017639011</v>
      </c>
      <c r="F54" s="77">
        <f>(SUMPRODUCT(F34:F37,$H44:$H47))/(SUM($H44:$H47)-H46)</f>
        <v>263.63925510800721</v>
      </c>
      <c r="G54" s="78">
        <f>(SUMPRODUCT(G34:G37,$H44:$H47))/SUM($H44:$H47)</f>
        <v>161.45338344572949</v>
      </c>
    </row>
    <row r="55" spans="3:27" ht="16.5" customHeight="1" x14ac:dyDescent="0.25"/>
    <row r="56" spans="3:27" ht="13.5" thickBot="1" x14ac:dyDescent="0.3"/>
    <row r="57" spans="3:27" ht="25.5" customHeight="1" thickBot="1" x14ac:dyDescent="0.3">
      <c r="C57" s="26"/>
      <c r="D57" s="168"/>
      <c r="E57" s="172" t="s">
        <v>20</v>
      </c>
      <c r="F57" s="173"/>
      <c r="G57" s="173"/>
      <c r="H57" s="174"/>
      <c r="U57" s="2"/>
      <c r="V57" s="2"/>
      <c r="W57" s="2"/>
      <c r="X57" s="2"/>
      <c r="Y57" s="2"/>
      <c r="Z57" s="2"/>
      <c r="AA57" s="2"/>
    </row>
    <row r="58" spans="3:27" ht="21" customHeight="1" x14ac:dyDescent="0.25">
      <c r="C58" s="216" t="s">
        <v>47</v>
      </c>
      <c r="D58" s="217"/>
      <c r="E58" s="175" t="str">
        <f>$C$34</f>
        <v>Ceršak</v>
      </c>
      <c r="F58" s="176" t="str">
        <f>$C$35</f>
        <v>Rogatec</v>
      </c>
      <c r="G58" s="176" t="str">
        <f>$C$36</f>
        <v>Šempeter pri Gorici</v>
      </c>
      <c r="H58" s="177" t="str">
        <f>$C$37</f>
        <v>Slovenia</v>
      </c>
      <c r="U58" s="2"/>
      <c r="V58" s="2"/>
      <c r="W58" s="2"/>
      <c r="X58" s="2"/>
      <c r="Y58" s="2"/>
      <c r="Z58" s="2"/>
      <c r="AA58" s="2"/>
    </row>
    <row r="59" spans="3:27" ht="21" customHeight="1" thickBot="1" x14ac:dyDescent="0.3">
      <c r="C59" s="218"/>
      <c r="D59" s="219"/>
      <c r="E59" s="178">
        <f>D15</f>
        <v>0.31663999999999998</v>
      </c>
      <c r="F59" s="179">
        <f>D16</f>
        <v>0.18523999999999999</v>
      </c>
      <c r="G59" s="179">
        <f>D17</f>
        <v>0.24174900000000002</v>
      </c>
      <c r="H59" s="180">
        <f>D18</f>
        <v>0.30219000000000001</v>
      </c>
      <c r="U59" s="2"/>
      <c r="V59" s="2"/>
      <c r="W59" s="2"/>
      <c r="X59" s="2"/>
      <c r="Y59" s="2"/>
      <c r="Z59" s="2"/>
      <c r="AA59" s="2"/>
    </row>
    <row r="60" spans="3:27" ht="21" customHeight="1" x14ac:dyDescent="0.25">
      <c r="C60" s="169" t="str">
        <f>$C$24</f>
        <v>Ceršak</v>
      </c>
      <c r="D60" s="181">
        <f>D8</f>
        <v>0.35182000000000002</v>
      </c>
      <c r="E60" s="66"/>
      <c r="F60" s="67"/>
      <c r="G60" s="68"/>
      <c r="H60" s="69"/>
      <c r="U60" s="2"/>
      <c r="V60" s="2"/>
      <c r="W60" s="2"/>
      <c r="X60" s="2"/>
      <c r="Y60" s="2"/>
      <c r="Z60" s="2"/>
      <c r="AA60" s="2"/>
    </row>
    <row r="61" spans="3:27" ht="21" customHeight="1" x14ac:dyDescent="0.25">
      <c r="C61" s="170" t="str">
        <f>$C$25</f>
        <v>Rogatec</v>
      </c>
      <c r="D61" s="182">
        <f>D9</f>
        <v>0.27543000000000001</v>
      </c>
      <c r="E61" s="70"/>
      <c r="F61" s="71"/>
      <c r="G61" s="71"/>
      <c r="H61" s="72"/>
      <c r="U61" s="2"/>
      <c r="V61" s="2"/>
      <c r="W61" s="2"/>
      <c r="X61" s="2"/>
      <c r="Y61" s="2"/>
      <c r="Z61" s="2"/>
      <c r="AA61" s="2"/>
    </row>
    <row r="62" spans="3:27" ht="21" customHeight="1" x14ac:dyDescent="0.25">
      <c r="C62" s="170" t="str">
        <f>$C$26</f>
        <v>Šempeter pri Gorici</v>
      </c>
      <c r="D62" s="182">
        <f>D10</f>
        <v>0.26861000000000002</v>
      </c>
      <c r="E62" s="70"/>
      <c r="F62" s="71"/>
      <c r="G62" s="71"/>
      <c r="H62" s="72"/>
      <c r="U62" s="2"/>
      <c r="V62" s="2"/>
      <c r="W62" s="2"/>
      <c r="X62" s="2"/>
      <c r="Y62" s="2"/>
      <c r="Z62" s="2"/>
      <c r="AA62" s="2"/>
    </row>
    <row r="63" spans="3:27" ht="21" customHeight="1" thickBot="1" x14ac:dyDescent="0.3">
      <c r="C63" s="171" t="str">
        <f>$C$27</f>
        <v>Slovenia</v>
      </c>
      <c r="D63" s="183">
        <f>D11</f>
        <v>0.29862</v>
      </c>
      <c r="E63" s="73"/>
      <c r="F63" s="74"/>
      <c r="G63" s="74"/>
      <c r="H63" s="75"/>
    </row>
    <row r="64" spans="3:27" x14ac:dyDescent="0.25">
      <c r="D64" s="5"/>
      <c r="E64" s="5"/>
      <c r="F64" s="5"/>
      <c r="G64" s="25"/>
      <c r="H64" s="25"/>
      <c r="U64" s="2"/>
      <c r="V64" s="2"/>
      <c r="W64" s="2"/>
      <c r="X64" s="2"/>
      <c r="Y64" s="2"/>
      <c r="Z64" s="2"/>
      <c r="AA64" s="2"/>
    </row>
    <row r="65" spans="3:27" ht="15.75" customHeight="1" thickBot="1" x14ac:dyDescent="0.3">
      <c r="E65" s="12"/>
      <c r="U65" s="2"/>
      <c r="V65" s="2"/>
      <c r="Z65" s="2"/>
      <c r="AA65" s="2"/>
    </row>
    <row r="66" spans="3:27" ht="15.75" customHeight="1" x14ac:dyDescent="0.25">
      <c r="C66" s="98" t="s">
        <v>19</v>
      </c>
      <c r="D66" s="99"/>
      <c r="E66" s="100">
        <f>SUMPRODUCT(H44:H47,D60:D63)+SUMPRODUCT(D48:G48,E59:H59)</f>
        <v>39417250.351978391</v>
      </c>
      <c r="G66" s="145"/>
      <c r="N66" s="20"/>
      <c r="U66" s="2"/>
      <c r="V66" s="2"/>
      <c r="Z66" s="2"/>
      <c r="AA66" s="2"/>
    </row>
    <row r="67" spans="3:27" ht="15.75" customHeight="1" x14ac:dyDescent="0.25">
      <c r="C67" s="92" t="s">
        <v>21</v>
      </c>
      <c r="D67" s="93"/>
      <c r="E67" s="101">
        <f>E70/E66</f>
        <v>0.49999618193486733</v>
      </c>
      <c r="G67" s="145"/>
      <c r="K67" s="2"/>
      <c r="L67" s="2"/>
      <c r="R67" s="2"/>
      <c r="S67" s="2"/>
      <c r="T67" s="2"/>
      <c r="U67" s="2"/>
      <c r="V67" s="2"/>
      <c r="Z67" s="2"/>
      <c r="AA67" s="2"/>
    </row>
    <row r="68" spans="3:27" ht="15.75" customHeight="1" thickBot="1" x14ac:dyDescent="0.3">
      <c r="C68" s="94" t="s">
        <v>22</v>
      </c>
      <c r="D68" s="95"/>
      <c r="E68" s="102">
        <f>1-E67</f>
        <v>0.50000381806513272</v>
      </c>
      <c r="K68" s="2"/>
      <c r="L68" s="2"/>
      <c r="R68" s="2"/>
      <c r="S68" s="2"/>
      <c r="T68" s="2"/>
      <c r="U68" s="2"/>
      <c r="V68" s="2"/>
      <c r="Z68" s="2"/>
      <c r="AA68" s="2"/>
    </row>
    <row r="69" spans="3:27" ht="15.75" customHeight="1" thickBot="1" x14ac:dyDescent="0.3">
      <c r="K69" s="2"/>
      <c r="L69" s="2"/>
      <c r="P69" s="2"/>
      <c r="Q69" s="2"/>
      <c r="R69" s="2"/>
      <c r="S69" s="2"/>
      <c r="T69" s="2"/>
      <c r="U69" s="2"/>
      <c r="V69" s="2"/>
      <c r="Z69" s="2"/>
      <c r="AA69" s="2"/>
    </row>
    <row r="70" spans="3:27" ht="15.75" customHeight="1" x14ac:dyDescent="0.25">
      <c r="C70" s="86" t="s">
        <v>24</v>
      </c>
      <c r="D70" s="87"/>
      <c r="E70" s="81">
        <f>SUMPRODUCT(H44:H47,D60:D63)</f>
        <v>19708474.67836</v>
      </c>
      <c r="K70" s="5"/>
      <c r="L70" s="5"/>
      <c r="R70" s="5"/>
      <c r="S70" s="5"/>
      <c r="T70" s="5"/>
      <c r="U70" s="5"/>
      <c r="V70" s="2"/>
      <c r="Z70" s="2"/>
      <c r="AA70" s="2"/>
    </row>
    <row r="71" spans="3:27" ht="15.75" customHeight="1" thickBot="1" x14ac:dyDescent="0.3">
      <c r="C71" s="51" t="s">
        <v>25</v>
      </c>
      <c r="D71" s="89"/>
      <c r="E71" s="82">
        <f>SUMPRODUCT(D48:F48,E59:G59)+G48*H59</f>
        <v>19708775.673618387</v>
      </c>
      <c r="F71" s="12"/>
      <c r="G71" s="15"/>
      <c r="K71" s="19"/>
      <c r="L71" s="19"/>
      <c r="R71" s="19"/>
      <c r="S71" s="19"/>
      <c r="T71" s="19"/>
      <c r="U71" s="6"/>
      <c r="V71" s="2"/>
      <c r="Z71" s="2"/>
      <c r="AA71" s="2"/>
    </row>
    <row r="72" spans="3:27" ht="15.75" customHeight="1" thickBot="1" x14ac:dyDescent="0.3">
      <c r="G72" s="15"/>
      <c r="K72" s="19"/>
      <c r="L72" s="19"/>
      <c r="R72" s="19"/>
      <c r="S72" s="19"/>
      <c r="T72" s="19"/>
      <c r="U72" s="6"/>
      <c r="V72" s="2"/>
      <c r="Z72" s="2"/>
      <c r="AA72" s="2"/>
    </row>
    <row r="73" spans="3:27" ht="15.75" customHeight="1" x14ac:dyDescent="0.25">
      <c r="C73" s="86" t="s">
        <v>26</v>
      </c>
      <c r="D73" s="87"/>
      <c r="E73" s="81">
        <f>E70-E74</f>
        <v>17568772.736269731</v>
      </c>
      <c r="G73" s="103" t="s">
        <v>27</v>
      </c>
      <c r="U73" s="7"/>
      <c r="V73" s="2"/>
      <c r="Z73" s="2"/>
      <c r="AA73" s="2"/>
    </row>
    <row r="74" spans="3:27" ht="15.75" customHeight="1" x14ac:dyDescent="0.25">
      <c r="C74" s="50" t="s">
        <v>28</v>
      </c>
      <c r="D74" s="88"/>
      <c r="E74" s="83">
        <f>SUMPRODUCT(D60:D63,P44:P47)</f>
        <v>2139701.9420902706</v>
      </c>
      <c r="G74" s="103" t="s">
        <v>29</v>
      </c>
      <c r="U74" s="2"/>
      <c r="V74" s="2"/>
      <c r="Z74" s="2"/>
      <c r="AA74" s="2"/>
    </row>
    <row r="75" spans="3:27" ht="15.75" customHeight="1" x14ac:dyDescent="0.25">
      <c r="C75" s="50" t="s">
        <v>30</v>
      </c>
      <c r="D75" s="88"/>
      <c r="E75" s="84">
        <f>SUMPRODUCT(G48,H59)</f>
        <v>18558990.99306</v>
      </c>
      <c r="G75" s="2"/>
      <c r="U75" s="2"/>
      <c r="V75" s="2"/>
      <c r="Z75" s="2"/>
      <c r="AA75" s="2"/>
    </row>
    <row r="76" spans="3:27" ht="15.75" customHeight="1" x14ac:dyDescent="0.25">
      <c r="C76" s="50" t="s">
        <v>31</v>
      </c>
      <c r="D76" s="88"/>
      <c r="E76" s="84">
        <f>SUMPRODUCT(D48:F48,E59:G59)</f>
        <v>1149784.6805583888</v>
      </c>
      <c r="G76" s="184"/>
      <c r="U76" s="7"/>
      <c r="V76" s="2"/>
      <c r="Z76" s="2"/>
      <c r="AA76" s="2"/>
    </row>
    <row r="77" spans="3:27" ht="15.75" customHeight="1" x14ac:dyDescent="0.25">
      <c r="C77" s="92" t="s">
        <v>32</v>
      </c>
      <c r="D77" s="93"/>
      <c r="E77" s="96">
        <f>E73+E75</f>
        <v>36127763.729329735</v>
      </c>
      <c r="G77" s="2"/>
      <c r="J77" s="2"/>
      <c r="M77" s="2"/>
      <c r="N77" s="9"/>
      <c r="U77" s="7"/>
      <c r="V77" s="2"/>
      <c r="W77" s="2"/>
      <c r="X77" s="2"/>
      <c r="Y77" s="2"/>
      <c r="Z77" s="2"/>
      <c r="AA77" s="2"/>
    </row>
    <row r="78" spans="3:27" ht="15.75" customHeight="1" thickBot="1" x14ac:dyDescent="0.3">
      <c r="C78" s="94" t="s">
        <v>33</v>
      </c>
      <c r="D78" s="95"/>
      <c r="E78" s="97">
        <f>E74+E76</f>
        <v>3289486.6226486592</v>
      </c>
      <c r="F78" s="12"/>
      <c r="G78" s="2"/>
      <c r="J78" s="2"/>
      <c r="M78" s="21"/>
      <c r="N78" s="2"/>
      <c r="U78" s="8"/>
      <c r="V78" s="2"/>
      <c r="W78" s="2"/>
      <c r="X78" s="9"/>
      <c r="Y78" s="2"/>
      <c r="Z78" s="2"/>
      <c r="AA78" s="2"/>
    </row>
    <row r="79" spans="3:27" ht="15.75" customHeight="1" thickBot="1" x14ac:dyDescent="0.3">
      <c r="E79" s="12"/>
      <c r="G79" s="16"/>
      <c r="J79" s="2"/>
      <c r="M79" s="184"/>
      <c r="N79" s="2"/>
      <c r="U79" s="8"/>
      <c r="V79" s="2"/>
      <c r="W79" s="2"/>
      <c r="X79" s="2"/>
      <c r="Y79" s="2"/>
      <c r="Z79" s="2"/>
      <c r="AA79" s="2"/>
    </row>
    <row r="80" spans="3:27" ht="15.75" customHeight="1" x14ac:dyDescent="0.25">
      <c r="C80" s="86" t="s">
        <v>34</v>
      </c>
      <c r="D80" s="87"/>
      <c r="E80" s="85">
        <f>SUM(M44:M47)</f>
        <v>8228431162.1894503</v>
      </c>
      <c r="G80" s="2"/>
      <c r="J80" s="2"/>
      <c r="U80" s="2"/>
      <c r="V80" s="2"/>
      <c r="W80" s="2"/>
      <c r="X80" s="2"/>
      <c r="Y80" s="2"/>
      <c r="Z80" s="2"/>
      <c r="AA80" s="2"/>
    </row>
    <row r="81" spans="3:27" ht="15.75" customHeight="1" x14ac:dyDescent="0.25">
      <c r="C81" s="50" t="s">
        <v>35</v>
      </c>
      <c r="D81" s="88"/>
      <c r="E81" s="84">
        <f>G49</f>
        <v>9915655346.5315075</v>
      </c>
      <c r="G81" s="2"/>
      <c r="J81" s="2"/>
      <c r="U81" s="2"/>
      <c r="V81" s="2"/>
      <c r="W81" s="2"/>
      <c r="X81" s="2"/>
      <c r="Y81" s="2"/>
      <c r="Z81" s="2"/>
      <c r="AA81" s="2"/>
    </row>
    <row r="82" spans="3:27" ht="15.75" customHeight="1" x14ac:dyDescent="0.25">
      <c r="C82" s="92" t="s">
        <v>36</v>
      </c>
      <c r="D82" s="93"/>
      <c r="E82" s="96">
        <f>SUM(E80:E81)</f>
        <v>18144086508.720959</v>
      </c>
      <c r="J82" s="2"/>
      <c r="U82" s="2"/>
      <c r="V82" s="2"/>
      <c r="W82" s="2"/>
      <c r="X82" s="2"/>
      <c r="Y82" s="2"/>
      <c r="Z82" s="2"/>
      <c r="AA82" s="2"/>
    </row>
    <row r="83" spans="3:27" ht="15.75" customHeight="1" x14ac:dyDescent="0.25">
      <c r="C83" s="50" t="s">
        <v>38</v>
      </c>
      <c r="D83" s="88"/>
      <c r="E83" s="83">
        <f>SUM(N44:N47)</f>
        <v>439868615.61155415</v>
      </c>
      <c r="J83" s="2"/>
      <c r="U83" s="2"/>
      <c r="V83" s="2"/>
      <c r="W83" s="2"/>
      <c r="X83" s="2"/>
      <c r="Y83" s="2"/>
      <c r="Z83" s="2"/>
      <c r="AA83" s="2"/>
    </row>
    <row r="84" spans="3:27" ht="15.75" customHeight="1" x14ac:dyDescent="0.25">
      <c r="C84" s="50" t="s">
        <v>40</v>
      </c>
      <c r="D84" s="88"/>
      <c r="E84" s="84">
        <f>SUM(D49:F49)</f>
        <v>413279192.80764592</v>
      </c>
    </row>
    <row r="85" spans="3:27" ht="15.75" customHeight="1" thickBot="1" x14ac:dyDescent="0.3">
      <c r="C85" s="94" t="s">
        <v>42</v>
      </c>
      <c r="D85" s="95"/>
      <c r="E85" s="97">
        <f>SUM(E83:E84)</f>
        <v>853147808.41920006</v>
      </c>
    </row>
    <row r="86" spans="3:27" ht="15.75" customHeight="1" x14ac:dyDescent="0.25">
      <c r="I86" s="15"/>
    </row>
    <row r="87" spans="3:27" ht="15.75" customHeight="1" x14ac:dyDescent="0.25"/>
    <row r="88" spans="3:27" ht="15.75" customHeight="1" x14ac:dyDescent="0.25"/>
    <row r="89" spans="3:27" ht="15.75" customHeight="1" x14ac:dyDescent="0.25">
      <c r="F89" s="12"/>
    </row>
    <row r="90" spans="3:27" ht="15.75" customHeight="1" x14ac:dyDescent="0.25"/>
    <row r="91" spans="3:27" ht="15.75" customHeight="1" x14ac:dyDescent="0.25"/>
    <row r="92" spans="3:27" ht="15.75" customHeight="1" x14ac:dyDescent="0.25"/>
    <row r="93" spans="3:27" ht="15.75" customHeight="1" x14ac:dyDescent="0.25"/>
    <row r="94" spans="3:27" ht="15.75" customHeight="1" x14ac:dyDescent="0.25"/>
    <row r="95" spans="3:27" ht="15.75" customHeight="1" x14ac:dyDescent="0.25"/>
    <row r="96" spans="3:27" ht="15.75" customHeight="1" x14ac:dyDescent="0.25"/>
    <row r="97" ht="15.75" customHeight="1" x14ac:dyDescent="0.25"/>
  </sheetData>
  <sheetProtection autoFilter="0"/>
  <mergeCells count="12">
    <mergeCell ref="U49:X49"/>
    <mergeCell ref="C58:D59"/>
    <mergeCell ref="C6:D6"/>
    <mergeCell ref="C13:D13"/>
    <mergeCell ref="C22:F22"/>
    <mergeCell ref="C23:D23"/>
    <mergeCell ref="E23:F23"/>
    <mergeCell ref="M32:O32"/>
    <mergeCell ref="M42:M43"/>
    <mergeCell ref="N42:N43"/>
    <mergeCell ref="O42:O43"/>
    <mergeCell ref="P42:P43"/>
  </mergeCells>
  <printOptions horizontalCentered="1"/>
  <pageMargins left="0.70866141732283472" right="0.39370078740157483" top="1.3779527559055118" bottom="0.59055118110236227" header="0.59055118110236227" footer="0.27559055118110237"/>
  <pageSetup paperSize="8" scale="69" orientation="landscape" r:id="rId1"/>
  <headerFooter scaleWithDoc="0">
    <oddHeader>&amp;L&amp;"Century Gothic,Navadno"&amp;7&amp;G&amp;R&amp;"Century Gothic,Navadno"&amp;7Cost allocation comparison index (CAA)</oddHeader>
    <oddFooter>&amp;R&amp;"Century Gothic,Navadno"&amp;6&amp;A - &amp;P / &amp;N</oddFooter>
  </headerFooter>
  <rowBreaks count="2" manualBreakCount="2">
    <brk id="56" min="1" max="15" man="1"/>
    <brk id="85" max="16" man="1"/>
  </rowBreaks>
  <ignoredErrors>
    <ignoredError sqref="O34:O37" formulaRange="1"/>
  </ignoredError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>
    <tabColor theme="8" tint="-0.249977111117893"/>
  </sheetPr>
  <dimension ref="A1:AA97"/>
  <sheetViews>
    <sheetView showGridLines="0" showRowColHeaders="0" zoomScale="85" zoomScaleNormal="85" workbookViewId="0">
      <selection activeCell="C18" sqref="C18"/>
    </sheetView>
  </sheetViews>
  <sheetFormatPr defaultColWidth="17" defaultRowHeight="12.75" x14ac:dyDescent="0.25"/>
  <cols>
    <col min="1" max="1" width="4.7109375" style="13" customWidth="1"/>
    <col min="2" max="2" width="6.85546875" style="13" customWidth="1"/>
    <col min="3" max="3" width="26.140625" style="13" customWidth="1"/>
    <col min="4" max="4" width="21.140625" style="13" customWidth="1"/>
    <col min="5" max="5" width="22.85546875" style="13" customWidth="1"/>
    <col min="6" max="8" width="20.140625" style="13" customWidth="1"/>
    <col min="9" max="9" width="21.7109375" style="13" customWidth="1"/>
    <col min="10" max="12" width="8" style="13" customWidth="1"/>
    <col min="13" max="16" width="23.140625" style="13" customWidth="1"/>
    <col min="17" max="17" width="8" style="13" customWidth="1"/>
    <col min="18" max="19" width="8.7109375" style="13" customWidth="1"/>
    <col min="20" max="20" width="8" style="13" customWidth="1"/>
    <col min="21" max="21" width="8.7109375" style="13" customWidth="1"/>
    <col min="22" max="16384" width="17" style="13"/>
  </cols>
  <sheetData>
    <row r="1" spans="1:22" ht="14.25" customHeight="1" x14ac:dyDescent="0.25"/>
    <row r="2" spans="1:22" ht="34.5" customHeight="1" x14ac:dyDescent="0.25">
      <c r="A2" s="105"/>
      <c r="B2" s="105"/>
      <c r="C2" s="193" t="str">
        <f>'CAA_CWD_REF-I'!C2</f>
        <v>Calculating the comparison index CAA – CWD methodology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22" ht="12.75" customHeight="1" x14ac:dyDescent="0.25"/>
    <row r="4" spans="1:22" ht="14.25" customHeight="1" x14ac:dyDescent="0.25">
      <c r="C4" s="127" t="s">
        <v>51</v>
      </c>
      <c r="D4" s="186" t="str">
        <f>'CAA_Matrix_REF-II'!D4</f>
        <v>Reference price II</v>
      </c>
      <c r="K4" s="195"/>
      <c r="L4" s="195"/>
      <c r="P4" s="195"/>
      <c r="Q4" s="195"/>
      <c r="R4" s="195"/>
      <c r="S4" s="15"/>
      <c r="T4" s="195"/>
      <c r="U4" s="15"/>
      <c r="V4" s="15"/>
    </row>
    <row r="5" spans="1:22" ht="14.25" customHeight="1" x14ac:dyDescent="0.25"/>
    <row r="6" spans="1:22" ht="19.5" customHeight="1" thickBot="1" x14ac:dyDescent="0.3">
      <c r="C6" s="214" t="s">
        <v>47</v>
      </c>
      <c r="D6" s="214"/>
    </row>
    <row r="7" spans="1:22" ht="18" customHeight="1" x14ac:dyDescent="0.25">
      <c r="C7" s="57" t="s">
        <v>44</v>
      </c>
      <c r="D7" s="189" t="s">
        <v>58</v>
      </c>
      <c r="E7" s="196" t="s">
        <v>49</v>
      </c>
      <c r="G7" s="187"/>
      <c r="H7" s="188" t="s">
        <v>57</v>
      </c>
    </row>
    <row r="8" spans="1:22" ht="15" customHeight="1" x14ac:dyDescent="0.25">
      <c r="C8" s="64" t="s">
        <v>3</v>
      </c>
      <c r="D8" s="210">
        <v>0.11258</v>
      </c>
      <c r="E8" s="207">
        <f>D8*100</f>
        <v>11.257999999999999</v>
      </c>
      <c r="G8" s="90" t="s">
        <v>37</v>
      </c>
      <c r="H8" s="55">
        <f>E77/E82</f>
        <v>2.0282668709892997E-3</v>
      </c>
    </row>
    <row r="9" spans="1:22" ht="15" customHeight="1" x14ac:dyDescent="0.25">
      <c r="C9" s="27" t="s">
        <v>4</v>
      </c>
      <c r="D9" s="211">
        <v>8.8139999999999996E-2</v>
      </c>
      <c r="E9" s="208">
        <f>D9*100</f>
        <v>8.8140000000000001</v>
      </c>
      <c r="G9" s="90" t="s">
        <v>39</v>
      </c>
      <c r="H9" s="55">
        <f>E78/E85</f>
        <v>3.0667270795947258E-3</v>
      </c>
    </row>
    <row r="10" spans="1:22" ht="15" customHeight="1" x14ac:dyDescent="0.25">
      <c r="C10" s="27" t="s">
        <v>46</v>
      </c>
      <c r="D10" s="211">
        <v>8.5949999999999999E-2</v>
      </c>
      <c r="E10" s="208">
        <f>D10*100</f>
        <v>8.5950000000000006</v>
      </c>
      <c r="G10" s="106" t="s">
        <v>41</v>
      </c>
      <c r="H10" s="107">
        <f>2*(ABS(H8-H9))/(H8+H9)</f>
        <v>0.40763942751546944</v>
      </c>
    </row>
    <row r="11" spans="1:22" ht="15" customHeight="1" thickBot="1" x14ac:dyDescent="0.3">
      <c r="C11" s="56" t="s">
        <v>52</v>
      </c>
      <c r="D11" s="212">
        <v>9.5560000000000006E-2</v>
      </c>
      <c r="E11" s="209">
        <f>D11*100</f>
        <v>9.5560000000000009</v>
      </c>
      <c r="G11" s="91" t="s">
        <v>43</v>
      </c>
      <c r="H11" s="213" t="str">
        <f>IF(H10&gt;0.1,"YES","NO")</f>
        <v>YES</v>
      </c>
    </row>
    <row r="12" spans="1:22" ht="12.75" customHeight="1" x14ac:dyDescent="0.25">
      <c r="E12" s="2"/>
    </row>
    <row r="13" spans="1:22" ht="19.5" customHeight="1" thickBot="1" x14ac:dyDescent="0.3">
      <c r="C13" s="214" t="s">
        <v>20</v>
      </c>
      <c r="D13" s="214"/>
    </row>
    <row r="14" spans="1:22" ht="18" customHeight="1" x14ac:dyDescent="0.25">
      <c r="C14" s="57" t="s">
        <v>45</v>
      </c>
      <c r="D14" s="189" t="s">
        <v>58</v>
      </c>
      <c r="E14" s="196" t="s">
        <v>49</v>
      </c>
    </row>
    <row r="15" spans="1:22" ht="15" customHeight="1" x14ac:dyDescent="0.25">
      <c r="C15" s="64" t="s">
        <v>3</v>
      </c>
      <c r="D15" s="210">
        <v>0.10131999999999999</v>
      </c>
      <c r="E15" s="207">
        <f>D15*100</f>
        <v>10.132</v>
      </c>
    </row>
    <row r="16" spans="1:22" ht="15" customHeight="1" x14ac:dyDescent="0.25">
      <c r="C16" s="27" t="s">
        <v>4</v>
      </c>
      <c r="D16" s="211">
        <v>0.31120999999999999</v>
      </c>
      <c r="E16" s="208">
        <f>D16*100</f>
        <v>31.120999999999999</v>
      </c>
    </row>
    <row r="17" spans="3:21" ht="15" customHeight="1" x14ac:dyDescent="0.25">
      <c r="C17" s="27" t="s">
        <v>46</v>
      </c>
      <c r="D17" s="211">
        <v>7.7355000000000007E-2</v>
      </c>
      <c r="E17" s="208">
        <f>D17*100</f>
        <v>7.7355000000000009</v>
      </c>
    </row>
    <row r="18" spans="3:21" ht="15" customHeight="1" thickBot="1" x14ac:dyDescent="0.3">
      <c r="C18" s="56" t="s">
        <v>52</v>
      </c>
      <c r="D18" s="212">
        <v>0.50768000000000002</v>
      </c>
      <c r="E18" s="209">
        <f>D18*100</f>
        <v>50.768000000000001</v>
      </c>
    </row>
    <row r="19" spans="3:21" ht="12.75" customHeight="1" x14ac:dyDescent="0.25"/>
    <row r="20" spans="3:21" ht="12.75" customHeight="1" x14ac:dyDescent="0.25"/>
    <row r="21" spans="3:21" ht="12.75" customHeight="1" thickBot="1" x14ac:dyDescent="0.3"/>
    <row r="22" spans="3:21" ht="18" customHeight="1" x14ac:dyDescent="0.25">
      <c r="C22" s="223" t="s">
        <v>50</v>
      </c>
      <c r="D22" s="224"/>
      <c r="E22" s="224"/>
      <c r="F22" s="225"/>
    </row>
    <row r="23" spans="3:21" ht="16.5" customHeight="1" x14ac:dyDescent="0.25">
      <c r="C23" s="226" t="s">
        <v>9</v>
      </c>
      <c r="D23" s="227"/>
      <c r="E23" s="227" t="s">
        <v>10</v>
      </c>
      <c r="F23" s="228"/>
    </row>
    <row r="24" spans="3:21" ht="16.5" customHeight="1" x14ac:dyDescent="0.25">
      <c r="C24" s="62" t="s">
        <v>3</v>
      </c>
      <c r="D24" s="138">
        <v>52012099</v>
      </c>
      <c r="E24" s="63" t="s">
        <v>3</v>
      </c>
      <c r="F24" s="142">
        <v>0</v>
      </c>
    </row>
    <row r="25" spans="3:21" ht="16.5" customHeight="1" x14ac:dyDescent="0.25">
      <c r="C25" s="58" t="s">
        <v>4</v>
      </c>
      <c r="D25" s="139">
        <v>3466924</v>
      </c>
      <c r="E25" s="59" t="s">
        <v>4</v>
      </c>
      <c r="F25" s="142">
        <v>6207000</v>
      </c>
    </row>
    <row r="26" spans="3:21" ht="16.5" customHeight="1" x14ac:dyDescent="0.25">
      <c r="C26" s="60" t="s">
        <v>46</v>
      </c>
      <c r="D26" s="140">
        <v>1692726</v>
      </c>
      <c r="E26" s="61" t="s">
        <v>46</v>
      </c>
      <c r="F26" s="143">
        <v>0</v>
      </c>
    </row>
    <row r="27" spans="3:21" ht="16.5" customHeight="1" thickBot="1" x14ac:dyDescent="0.3">
      <c r="C27" s="128" t="s">
        <v>52</v>
      </c>
      <c r="D27" s="141">
        <v>0</v>
      </c>
      <c r="E27" s="129" t="s">
        <v>23</v>
      </c>
      <c r="F27" s="144">
        <v>61414974</v>
      </c>
    </row>
    <row r="28" spans="3:21" ht="12.75" customHeight="1" x14ac:dyDescent="0.25">
      <c r="K28" s="195"/>
      <c r="L28" s="195"/>
      <c r="P28" s="195"/>
      <c r="Q28" s="195"/>
      <c r="R28" s="195"/>
      <c r="S28" s="15"/>
      <c r="T28" s="195"/>
      <c r="U28" s="15"/>
    </row>
    <row r="29" spans="3:21" ht="12.75" customHeight="1" x14ac:dyDescent="0.25"/>
    <row r="30" spans="3:21" ht="12.75" customHeight="1" thickBot="1" x14ac:dyDescent="0.3"/>
    <row r="31" spans="3:21" ht="19.5" customHeight="1" thickBot="1" x14ac:dyDescent="0.3">
      <c r="C31" s="10"/>
      <c r="D31" s="124" t="s">
        <v>0</v>
      </c>
      <c r="E31" s="125"/>
      <c r="F31" s="125"/>
      <c r="G31" s="126"/>
    </row>
    <row r="32" spans="3:21" ht="23.25" customHeight="1" thickBot="1" x14ac:dyDescent="0.3">
      <c r="C32" s="10"/>
      <c r="D32" s="158" t="s">
        <v>2</v>
      </c>
      <c r="E32" s="151"/>
      <c r="F32" s="151"/>
      <c r="G32" s="152"/>
      <c r="M32" s="220" t="s">
        <v>6</v>
      </c>
      <c r="N32" s="221"/>
      <c r="O32" s="222"/>
    </row>
    <row r="33" spans="2:27" ht="22.5" customHeight="1" x14ac:dyDescent="0.25">
      <c r="C33" s="163" t="s">
        <v>5</v>
      </c>
      <c r="D33" s="162" t="s">
        <v>3</v>
      </c>
      <c r="E33" s="153" t="s">
        <v>4</v>
      </c>
      <c r="F33" s="153" t="s">
        <v>46</v>
      </c>
      <c r="G33" s="154" t="s">
        <v>23</v>
      </c>
      <c r="M33" s="11" t="s">
        <v>44</v>
      </c>
      <c r="N33" s="29" t="s">
        <v>7</v>
      </c>
      <c r="O33" s="30" t="s">
        <v>8</v>
      </c>
    </row>
    <row r="34" spans="2:27" ht="17.25" customHeight="1" x14ac:dyDescent="0.25">
      <c r="C34" s="159" t="s">
        <v>3</v>
      </c>
      <c r="D34" s="149">
        <v>0</v>
      </c>
      <c r="E34" s="150">
        <v>61.83</v>
      </c>
      <c r="F34" s="150">
        <v>267.04000000000002</v>
      </c>
      <c r="G34" s="155">
        <v>166.72</v>
      </c>
      <c r="M34" s="52" t="str">
        <f>$C$24</f>
        <v>Ceršak</v>
      </c>
      <c r="N34" s="31">
        <f>G34</f>
        <v>166.72</v>
      </c>
      <c r="O34" s="32">
        <f>(SUMPRODUCT(D34:F34,D$48:F$48))/(SUM(D$48:F$48)-D48)</f>
        <v>61.830000033061062</v>
      </c>
    </row>
    <row r="35" spans="2:27" ht="17.25" customHeight="1" x14ac:dyDescent="0.25">
      <c r="C35" s="160" t="s">
        <v>4</v>
      </c>
      <c r="D35" s="147">
        <v>61.83</v>
      </c>
      <c r="E35" s="130">
        <v>0</v>
      </c>
      <c r="F35" s="79">
        <v>212.62</v>
      </c>
      <c r="G35" s="156">
        <v>112.29</v>
      </c>
      <c r="M35" s="53" t="str">
        <f>$C$25</f>
        <v>Rogatec</v>
      </c>
      <c r="N35" s="33">
        <f>G35</f>
        <v>112.29</v>
      </c>
      <c r="O35" s="34">
        <f>(SUMPRODUCT(D35:F35,D$48:F$48))/(SUM(D$48:F$48)-E48)</f>
        <v>137.22497750707342</v>
      </c>
    </row>
    <row r="36" spans="2:27" ht="17.25" customHeight="1" x14ac:dyDescent="0.25">
      <c r="C36" s="160" t="s">
        <v>46</v>
      </c>
      <c r="D36" s="147">
        <v>267.04000000000002</v>
      </c>
      <c r="E36" s="79">
        <v>212.62</v>
      </c>
      <c r="F36" s="130">
        <v>0</v>
      </c>
      <c r="G36" s="156">
        <v>100.32</v>
      </c>
      <c r="M36" s="53" t="str">
        <f>$C$26</f>
        <v>Šempeter pri Gorici</v>
      </c>
      <c r="N36" s="33">
        <f>G36</f>
        <v>100.32</v>
      </c>
      <c r="O36" s="34">
        <f>(SUMPRODUCT(D36:F36,D$48:F$48))/(SUM(D$48:F$48)-F48)</f>
        <v>212.62000000876751</v>
      </c>
    </row>
    <row r="37" spans="2:27" ht="17.25" customHeight="1" thickBot="1" x14ac:dyDescent="0.3">
      <c r="C37" s="161" t="s">
        <v>52</v>
      </c>
      <c r="D37" s="148">
        <v>104</v>
      </c>
      <c r="E37" s="80">
        <v>88</v>
      </c>
      <c r="F37" s="80">
        <v>293</v>
      </c>
      <c r="G37" s="157">
        <v>192</v>
      </c>
      <c r="K37" s="195"/>
      <c r="L37" s="195"/>
      <c r="M37" s="54" t="str">
        <f>$C$27</f>
        <v>Slovenia</v>
      </c>
      <c r="N37" s="35">
        <f>G37</f>
        <v>192</v>
      </c>
      <c r="O37" s="36">
        <f>(SUMPRODUCT(D37:F37,D$48:F$48))/(SUM(D$48:F$48))</f>
        <v>88.000000035604955</v>
      </c>
      <c r="Q37" s="195"/>
      <c r="R37" s="195"/>
      <c r="S37" s="15"/>
      <c r="T37" s="195"/>
      <c r="U37" s="15"/>
      <c r="V37" s="15"/>
    </row>
    <row r="38" spans="2:27" ht="14.25" customHeight="1" x14ac:dyDescent="0.25">
      <c r="K38" s="195"/>
      <c r="L38" s="195"/>
      <c r="Q38" s="195"/>
      <c r="R38" s="195"/>
      <c r="S38" s="15"/>
      <c r="T38" s="195"/>
      <c r="U38" s="15"/>
      <c r="V38" s="15"/>
    </row>
    <row r="39" spans="2:27" ht="14.25" customHeight="1" x14ac:dyDescent="0.25"/>
    <row r="40" spans="2:27" ht="14.25" customHeight="1" thickBot="1" x14ac:dyDescent="0.3">
      <c r="K40" s="195"/>
      <c r="L40" s="195"/>
      <c r="P40" s="17"/>
      <c r="Q40" s="195"/>
      <c r="R40" s="195"/>
      <c r="S40" s="195"/>
      <c r="T40" s="195"/>
      <c r="U40" s="15"/>
      <c r="V40" s="15"/>
      <c r="W40" s="15"/>
    </row>
    <row r="41" spans="2:27" ht="18.75" customHeight="1" thickBot="1" x14ac:dyDescent="0.3">
      <c r="C41" s="10"/>
      <c r="D41" s="124" t="s">
        <v>11</v>
      </c>
      <c r="E41" s="125"/>
      <c r="F41" s="125"/>
      <c r="G41" s="126"/>
    </row>
    <row r="42" spans="2:27" ht="15" customHeight="1" thickBot="1" x14ac:dyDescent="0.3">
      <c r="C42" s="10"/>
      <c r="D42" s="158" t="s">
        <v>2</v>
      </c>
      <c r="E42" s="151"/>
      <c r="F42" s="151"/>
      <c r="G42" s="152"/>
      <c r="M42" s="229" t="s">
        <v>48</v>
      </c>
      <c r="N42" s="231" t="s">
        <v>13</v>
      </c>
      <c r="O42" s="231" t="s">
        <v>14</v>
      </c>
      <c r="P42" s="233" t="s">
        <v>15</v>
      </c>
    </row>
    <row r="43" spans="2:27" s="18" customFormat="1" ht="23.25" customHeight="1" thickBot="1" x14ac:dyDescent="0.3">
      <c r="B43" s="13"/>
      <c r="C43" s="163" t="s">
        <v>5</v>
      </c>
      <c r="D43" s="162" t="s">
        <v>3</v>
      </c>
      <c r="E43" s="153" t="s">
        <v>4</v>
      </c>
      <c r="F43" s="153" t="s">
        <v>46</v>
      </c>
      <c r="G43" s="154" t="s">
        <v>23</v>
      </c>
      <c r="H43" s="65" t="s">
        <v>12</v>
      </c>
      <c r="J43" s="13"/>
      <c r="M43" s="230"/>
      <c r="N43" s="232"/>
      <c r="O43" s="232"/>
      <c r="P43" s="234"/>
      <c r="U43" s="1"/>
      <c r="V43" s="1"/>
      <c r="W43" s="1"/>
      <c r="X43" s="1"/>
      <c r="Y43" s="1"/>
      <c r="Z43" s="1"/>
      <c r="AA43" s="1"/>
    </row>
    <row r="44" spans="2:27" ht="18" customHeight="1" x14ac:dyDescent="0.25">
      <c r="C44" s="159" t="s">
        <v>3</v>
      </c>
      <c r="D44" s="149"/>
      <c r="E44" s="150"/>
      <c r="F44" s="150"/>
      <c r="G44" s="155"/>
      <c r="H44" s="135">
        <f>D24</f>
        <v>52012099</v>
      </c>
      <c r="M44" s="39">
        <f t="shared" ref="M44:N47" si="0">O44*N34</f>
        <v>7730017790.0121403</v>
      </c>
      <c r="N44" s="40">
        <f t="shared" si="0"/>
        <v>349143446.30120391</v>
      </c>
      <c r="O44" s="40">
        <f>H44-P44</f>
        <v>46365269.853719652</v>
      </c>
      <c r="P44" s="41">
        <f>H44/SUM($H$44:$H$47)*SUM($D$48:$F$48)</f>
        <v>5646829.1462803455</v>
      </c>
      <c r="U44" s="2"/>
      <c r="V44" s="3"/>
      <c r="W44" s="3"/>
      <c r="X44" s="4"/>
      <c r="Y44" s="2"/>
      <c r="Z44" s="2"/>
      <c r="AA44" s="2"/>
    </row>
    <row r="45" spans="2:27" ht="18" customHeight="1" x14ac:dyDescent="0.25">
      <c r="C45" s="160" t="s">
        <v>4</v>
      </c>
      <c r="D45" s="147"/>
      <c r="E45" s="130"/>
      <c r="F45" s="79"/>
      <c r="G45" s="156"/>
      <c r="H45" s="136">
        <f>D25</f>
        <v>3466924</v>
      </c>
      <c r="M45" s="42">
        <f t="shared" si="0"/>
        <v>347035429.11198878</v>
      </c>
      <c r="N45" s="43">
        <f t="shared" si="0"/>
        <v>51650883.761192493</v>
      </c>
      <c r="O45" s="43">
        <f>H45-P45</f>
        <v>3090528.3561491561</v>
      </c>
      <c r="P45" s="44">
        <f>H45/SUM($H$44:$H$47)*SUM($D$48:$F$48)</f>
        <v>376395.64385084406</v>
      </c>
      <c r="U45" s="2"/>
      <c r="V45" s="3"/>
      <c r="W45" s="3"/>
      <c r="X45" s="4"/>
      <c r="Y45" s="2"/>
      <c r="Z45" s="2"/>
      <c r="AA45" s="2"/>
    </row>
    <row r="46" spans="2:27" ht="18" customHeight="1" x14ac:dyDescent="0.25">
      <c r="C46" s="160" t="s">
        <v>46</v>
      </c>
      <c r="D46" s="147"/>
      <c r="E46" s="79"/>
      <c r="F46" s="130"/>
      <c r="G46" s="156"/>
      <c r="H46" s="136">
        <f>D26</f>
        <v>1692726</v>
      </c>
      <c r="M46" s="42">
        <f t="shared" si="0"/>
        <v>151377943.06532091</v>
      </c>
      <c r="N46" s="43">
        <f t="shared" si="0"/>
        <v>39074285.549157731</v>
      </c>
      <c r="O46" s="43">
        <f>H46-P46</f>
        <v>1508950.7881311895</v>
      </c>
      <c r="P46" s="44">
        <f>H46/SUM($H$44:$H$47)*SUM($D$48:$F$48)</f>
        <v>183775.21186881047</v>
      </c>
      <c r="U46" s="2"/>
      <c r="V46" s="3"/>
      <c r="W46" s="3"/>
      <c r="X46" s="4"/>
      <c r="Y46" s="2"/>
      <c r="Z46" s="2"/>
      <c r="AA46" s="2"/>
    </row>
    <row r="47" spans="2:27" ht="18" customHeight="1" thickBot="1" x14ac:dyDescent="0.3">
      <c r="C47" s="161" t="s">
        <v>52</v>
      </c>
      <c r="D47" s="148"/>
      <c r="E47" s="80"/>
      <c r="F47" s="80"/>
      <c r="G47" s="157"/>
      <c r="H47" s="137">
        <f>D27</f>
        <v>0</v>
      </c>
      <c r="M47" s="45">
        <f t="shared" si="0"/>
        <v>0</v>
      </c>
      <c r="N47" s="46">
        <f t="shared" si="0"/>
        <v>0</v>
      </c>
      <c r="O47" s="46">
        <f>H47-P47</f>
        <v>0</v>
      </c>
      <c r="P47" s="47">
        <f>H47/SUM($H$44:$H$47)*SUM($D$48:$F$48)</f>
        <v>0</v>
      </c>
      <c r="U47" s="2"/>
      <c r="V47" s="3"/>
      <c r="W47" s="3"/>
      <c r="X47" s="4"/>
      <c r="Y47" s="2"/>
      <c r="Z47" s="2"/>
      <c r="AA47" s="2"/>
    </row>
    <row r="48" spans="2:27" ht="18" customHeight="1" x14ac:dyDescent="0.25">
      <c r="C48" s="164" t="s">
        <v>12</v>
      </c>
      <c r="D48" s="166">
        <f>IF(F24=0,0.001,F24)</f>
        <v>1E-3</v>
      </c>
      <c r="E48" s="131">
        <f>IF(F25=0,0.001,F25)</f>
        <v>6207000</v>
      </c>
      <c r="F48" s="131">
        <f>IF(F26=0,0.001,F26)</f>
        <v>1E-3</v>
      </c>
      <c r="G48" s="132">
        <f>F27</f>
        <v>61414974</v>
      </c>
      <c r="H48" s="37"/>
      <c r="M48" s="38"/>
      <c r="N48" s="48" t="s">
        <v>16</v>
      </c>
      <c r="O48" s="49">
        <f>SUM(O44:O47)</f>
        <v>50964748.998000003</v>
      </c>
      <c r="P48" s="48">
        <f>SUM(P44:P47)</f>
        <v>6207000.0020000003</v>
      </c>
      <c r="U48" s="2"/>
      <c r="V48" s="2"/>
      <c r="W48" s="2"/>
      <c r="X48" s="2"/>
      <c r="Y48" s="2"/>
      <c r="Z48" s="2"/>
      <c r="AA48" s="2"/>
    </row>
    <row r="49" spans="3:27" ht="18" customHeight="1" thickBot="1" x14ac:dyDescent="0.3">
      <c r="C49" s="165" t="s">
        <v>17</v>
      </c>
      <c r="D49" s="167">
        <f>D48*D54</f>
        <v>0.12915322976558488</v>
      </c>
      <c r="E49" s="133">
        <f>E48*E54</f>
        <v>413279192.41485339</v>
      </c>
      <c r="F49" s="133">
        <f>F48*F54</f>
        <v>0.26363925510800723</v>
      </c>
      <c r="G49" s="134">
        <f>G48*G54</f>
        <v>9915655346.5315075</v>
      </c>
      <c r="H49" s="38"/>
      <c r="P49" s="104" t="s">
        <v>18</v>
      </c>
      <c r="U49" s="215"/>
      <c r="V49" s="215"/>
      <c r="W49" s="215"/>
      <c r="X49" s="215"/>
      <c r="Y49" s="2"/>
      <c r="Z49" s="2"/>
      <c r="AA49" s="2"/>
    </row>
    <row r="50" spans="3:27" x14ac:dyDescent="0.25">
      <c r="U50" s="2"/>
      <c r="V50" s="2"/>
      <c r="W50" s="2"/>
      <c r="X50" s="2"/>
      <c r="Y50" s="2"/>
      <c r="Z50" s="2"/>
      <c r="AA50" s="2"/>
    </row>
    <row r="51" spans="3:27" ht="13.5" thickBot="1" x14ac:dyDescent="0.3"/>
    <row r="52" spans="3:27" ht="16.5" customHeight="1" thickBot="1" x14ac:dyDescent="0.3">
      <c r="D52" s="22" t="s">
        <v>1</v>
      </c>
      <c r="E52" s="23"/>
      <c r="F52" s="23"/>
      <c r="G52" s="24"/>
    </row>
    <row r="53" spans="3:27" ht="23.25" customHeight="1" x14ac:dyDescent="0.25">
      <c r="D53" s="108" t="str">
        <f>$C$34</f>
        <v>Ceršak</v>
      </c>
      <c r="E53" s="109" t="str">
        <f>$C$35</f>
        <v>Rogatec</v>
      </c>
      <c r="F53" s="109" t="str">
        <f>$C$36</f>
        <v>Šempeter pri Gorici</v>
      </c>
      <c r="G53" s="110" t="str">
        <f>$C$37</f>
        <v>Slovenia</v>
      </c>
    </row>
    <row r="54" spans="3:27" ht="16.5" customHeight="1" thickBot="1" x14ac:dyDescent="0.3">
      <c r="D54" s="76">
        <f>(SUMPRODUCT(D34:D37,$H44:$H47))/(SUM($H44:$H47)-H44)</f>
        <v>129.15322976558488</v>
      </c>
      <c r="E54" s="77">
        <f>(SUMPRODUCT(E34:E37,$H44:$H47))/(SUM($H44:$H47)-H45)</f>
        <v>66.58276017639011</v>
      </c>
      <c r="F54" s="77">
        <f>(SUMPRODUCT(F34:F37,$H44:$H47))/(SUM($H44:$H47)-H46)</f>
        <v>263.63925510800721</v>
      </c>
      <c r="G54" s="78">
        <f>(SUMPRODUCT(G34:G37,$H44:$H47))/SUM($H44:$H47)</f>
        <v>161.45338344572949</v>
      </c>
    </row>
    <row r="55" spans="3:27" ht="16.5" customHeight="1" x14ac:dyDescent="0.25"/>
    <row r="56" spans="3:27" ht="13.5" thickBot="1" x14ac:dyDescent="0.3"/>
    <row r="57" spans="3:27" ht="25.5" customHeight="1" thickBot="1" x14ac:dyDescent="0.3">
      <c r="C57" s="26"/>
      <c r="D57" s="168"/>
      <c r="E57" s="172" t="s">
        <v>20</v>
      </c>
      <c r="F57" s="173"/>
      <c r="G57" s="173"/>
      <c r="H57" s="174"/>
      <c r="U57" s="2"/>
      <c r="V57" s="2"/>
      <c r="W57" s="2"/>
      <c r="X57" s="2"/>
      <c r="Y57" s="2"/>
      <c r="Z57" s="2"/>
      <c r="AA57" s="2"/>
    </row>
    <row r="58" spans="3:27" ht="21" customHeight="1" x14ac:dyDescent="0.25">
      <c r="C58" s="216" t="s">
        <v>47</v>
      </c>
      <c r="D58" s="217"/>
      <c r="E58" s="175" t="str">
        <f>$C$34</f>
        <v>Ceršak</v>
      </c>
      <c r="F58" s="176" t="str">
        <f>$C$35</f>
        <v>Rogatec</v>
      </c>
      <c r="G58" s="176" t="str">
        <f>$C$36</f>
        <v>Šempeter pri Gorici</v>
      </c>
      <c r="H58" s="177" t="str">
        <f>$C$37</f>
        <v>Slovenia</v>
      </c>
      <c r="U58" s="2"/>
      <c r="V58" s="2"/>
      <c r="W58" s="2"/>
      <c r="X58" s="2"/>
      <c r="Y58" s="2"/>
      <c r="Z58" s="2"/>
      <c r="AA58" s="2"/>
    </row>
    <row r="59" spans="3:27" ht="21" customHeight="1" thickBot="1" x14ac:dyDescent="0.3">
      <c r="C59" s="218"/>
      <c r="D59" s="219"/>
      <c r="E59" s="178">
        <f>D15</f>
        <v>0.10131999999999999</v>
      </c>
      <c r="F59" s="179">
        <f>D16</f>
        <v>0.31120999999999999</v>
      </c>
      <c r="G59" s="179">
        <f>D17</f>
        <v>7.7355000000000007E-2</v>
      </c>
      <c r="H59" s="180">
        <f>D18</f>
        <v>0.50768000000000002</v>
      </c>
      <c r="U59" s="2"/>
      <c r="V59" s="2"/>
      <c r="W59" s="2"/>
      <c r="X59" s="2"/>
      <c r="Y59" s="2"/>
      <c r="Z59" s="2"/>
      <c r="AA59" s="2"/>
    </row>
    <row r="60" spans="3:27" ht="21" customHeight="1" x14ac:dyDescent="0.25">
      <c r="C60" s="169" t="str">
        <f>$C$24</f>
        <v>Ceršak</v>
      </c>
      <c r="D60" s="181">
        <f>D8</f>
        <v>0.11258</v>
      </c>
      <c r="E60" s="66"/>
      <c r="F60" s="67"/>
      <c r="G60" s="68"/>
      <c r="H60" s="69"/>
      <c r="U60" s="2"/>
      <c r="V60" s="2"/>
      <c r="W60" s="2"/>
      <c r="X60" s="2"/>
      <c r="Y60" s="2"/>
      <c r="Z60" s="2"/>
      <c r="AA60" s="2"/>
    </row>
    <row r="61" spans="3:27" ht="21" customHeight="1" x14ac:dyDescent="0.25">
      <c r="C61" s="170" t="str">
        <f>$C$25</f>
        <v>Rogatec</v>
      </c>
      <c r="D61" s="182">
        <f>D9</f>
        <v>8.8139999999999996E-2</v>
      </c>
      <c r="E61" s="70"/>
      <c r="F61" s="71"/>
      <c r="G61" s="71"/>
      <c r="H61" s="72"/>
      <c r="U61" s="2"/>
      <c r="V61" s="2"/>
      <c r="W61" s="2"/>
      <c r="X61" s="2"/>
      <c r="Y61" s="2"/>
      <c r="Z61" s="2"/>
      <c r="AA61" s="2"/>
    </row>
    <row r="62" spans="3:27" ht="21" customHeight="1" x14ac:dyDescent="0.25">
      <c r="C62" s="170" t="str">
        <f>$C$26</f>
        <v>Šempeter pri Gorici</v>
      </c>
      <c r="D62" s="182">
        <f>D10</f>
        <v>8.5949999999999999E-2</v>
      </c>
      <c r="E62" s="70"/>
      <c r="F62" s="71"/>
      <c r="G62" s="71"/>
      <c r="H62" s="72"/>
      <c r="U62" s="2"/>
      <c r="V62" s="2"/>
      <c r="W62" s="2"/>
      <c r="X62" s="2"/>
      <c r="Y62" s="2"/>
      <c r="Z62" s="2"/>
      <c r="AA62" s="2"/>
    </row>
    <row r="63" spans="3:27" ht="21" customHeight="1" thickBot="1" x14ac:dyDescent="0.3">
      <c r="C63" s="171" t="str">
        <f>$C$27</f>
        <v>Slovenia</v>
      </c>
      <c r="D63" s="183">
        <f>D11</f>
        <v>9.5560000000000006E-2</v>
      </c>
      <c r="E63" s="73"/>
      <c r="F63" s="74"/>
      <c r="G63" s="74"/>
      <c r="H63" s="75"/>
    </row>
    <row r="64" spans="3:27" x14ac:dyDescent="0.25">
      <c r="D64" s="5"/>
      <c r="E64" s="5"/>
      <c r="F64" s="5"/>
      <c r="G64" s="25"/>
      <c r="H64" s="25"/>
      <c r="U64" s="2"/>
      <c r="V64" s="2"/>
      <c r="W64" s="2"/>
      <c r="X64" s="2"/>
      <c r="Y64" s="2"/>
      <c r="Z64" s="2"/>
      <c r="AA64" s="2"/>
    </row>
    <row r="65" spans="3:27" ht="15.75" customHeight="1" thickBot="1" x14ac:dyDescent="0.3">
      <c r="E65" s="12"/>
      <c r="U65" s="2"/>
      <c r="V65" s="2"/>
      <c r="Z65" s="2"/>
      <c r="AA65" s="2"/>
    </row>
    <row r="66" spans="3:27" ht="15.75" customHeight="1" x14ac:dyDescent="0.25">
      <c r="C66" s="98" t="s">
        <v>19</v>
      </c>
      <c r="D66" s="99"/>
      <c r="E66" s="100">
        <f>SUMPRODUCT(H44:H47,D60:D63)+SUMPRODUCT(D48:G48,E59:H59)</f>
        <v>39417421.05697868</v>
      </c>
      <c r="G66" s="145"/>
      <c r="N66" s="20"/>
      <c r="U66" s="2"/>
      <c r="V66" s="2"/>
      <c r="Z66" s="2"/>
      <c r="AA66" s="2"/>
    </row>
    <row r="67" spans="3:27" ht="15.75" customHeight="1" x14ac:dyDescent="0.25">
      <c r="C67" s="92" t="s">
        <v>21</v>
      </c>
      <c r="D67" s="93"/>
      <c r="E67" s="101">
        <f>E70/E66</f>
        <v>0.1599949062462433</v>
      </c>
      <c r="G67" s="145"/>
      <c r="K67" s="2"/>
      <c r="L67" s="2"/>
      <c r="R67" s="2"/>
      <c r="S67" s="2"/>
      <c r="T67" s="2"/>
      <c r="U67" s="2"/>
      <c r="V67" s="2"/>
      <c r="Z67" s="2"/>
      <c r="AA67" s="2"/>
    </row>
    <row r="68" spans="3:27" ht="15.75" customHeight="1" thickBot="1" x14ac:dyDescent="0.3">
      <c r="C68" s="94" t="s">
        <v>22</v>
      </c>
      <c r="D68" s="95"/>
      <c r="E68" s="102">
        <f>1-E67</f>
        <v>0.84000509375375665</v>
      </c>
      <c r="K68" s="2"/>
      <c r="L68" s="2"/>
      <c r="R68" s="2"/>
      <c r="S68" s="2"/>
      <c r="T68" s="2"/>
      <c r="U68" s="2"/>
      <c r="V68" s="2"/>
      <c r="Z68" s="2"/>
      <c r="AA68" s="2"/>
    </row>
    <row r="69" spans="3:27" ht="15.75" customHeight="1" thickBot="1" x14ac:dyDescent="0.3">
      <c r="K69" s="2"/>
      <c r="L69" s="2"/>
      <c r="P69" s="2"/>
      <c r="Q69" s="2"/>
      <c r="R69" s="2"/>
      <c r="S69" s="2"/>
      <c r="T69" s="2"/>
      <c r="U69" s="2"/>
      <c r="V69" s="2"/>
      <c r="Z69" s="2"/>
      <c r="AA69" s="2"/>
    </row>
    <row r="70" spans="3:27" ht="15.75" customHeight="1" x14ac:dyDescent="0.25">
      <c r="C70" s="86" t="s">
        <v>24</v>
      </c>
      <c r="D70" s="87"/>
      <c r="E70" s="81">
        <f>SUMPRODUCT(H44:H47,D60:D63)</f>
        <v>6306586.5864800001</v>
      </c>
      <c r="K70" s="5"/>
      <c r="L70" s="5"/>
      <c r="R70" s="5"/>
      <c r="S70" s="5"/>
      <c r="T70" s="5"/>
      <c r="U70" s="5"/>
      <c r="V70" s="2"/>
      <c r="Z70" s="2"/>
      <c r="AA70" s="2"/>
    </row>
    <row r="71" spans="3:27" ht="15.75" customHeight="1" thickBot="1" x14ac:dyDescent="0.3">
      <c r="C71" s="51" t="s">
        <v>25</v>
      </c>
      <c r="D71" s="89"/>
      <c r="E71" s="82">
        <f>SUMPRODUCT(D48:F48,E59:G59)+G48*H59</f>
        <v>33110834.470498677</v>
      </c>
      <c r="F71" s="12"/>
      <c r="G71" s="15"/>
      <c r="K71" s="19"/>
      <c r="L71" s="19"/>
      <c r="R71" s="19"/>
      <c r="S71" s="19"/>
      <c r="T71" s="19"/>
      <c r="U71" s="6"/>
      <c r="V71" s="2"/>
      <c r="Z71" s="2"/>
      <c r="AA71" s="2"/>
    </row>
    <row r="72" spans="3:27" ht="15.75" customHeight="1" thickBot="1" x14ac:dyDescent="0.3">
      <c r="G72" s="15"/>
      <c r="K72" s="19"/>
      <c r="L72" s="19"/>
      <c r="R72" s="19"/>
      <c r="S72" s="19"/>
      <c r="T72" s="19"/>
      <c r="U72" s="6"/>
      <c r="V72" s="2"/>
      <c r="Z72" s="2"/>
      <c r="AA72" s="2"/>
    </row>
    <row r="73" spans="3:27" ht="15.75" customHeight="1" x14ac:dyDescent="0.25">
      <c r="C73" s="86" t="s">
        <v>26</v>
      </c>
      <c r="D73" s="87"/>
      <c r="E73" s="81">
        <f>E70-E74</f>
        <v>5621895.5696826214</v>
      </c>
      <c r="G73" s="103" t="s">
        <v>27</v>
      </c>
      <c r="U73" s="7"/>
      <c r="V73" s="2"/>
      <c r="Z73" s="2"/>
      <c r="AA73" s="2"/>
    </row>
    <row r="74" spans="3:27" ht="15.75" customHeight="1" x14ac:dyDescent="0.25">
      <c r="C74" s="50" t="s">
        <v>28</v>
      </c>
      <c r="D74" s="88"/>
      <c r="E74" s="83">
        <f>SUMPRODUCT(D60:D63,P44:P47)</f>
        <v>684691.01679737901</v>
      </c>
      <c r="G74" s="103" t="s">
        <v>29</v>
      </c>
      <c r="U74" s="2"/>
      <c r="V74" s="2"/>
      <c r="Z74" s="2"/>
      <c r="AA74" s="2"/>
    </row>
    <row r="75" spans="3:27" ht="15.75" customHeight="1" x14ac:dyDescent="0.25">
      <c r="C75" s="50" t="s">
        <v>30</v>
      </c>
      <c r="D75" s="88"/>
      <c r="E75" s="84">
        <f>SUMPRODUCT(G48,H59)</f>
        <v>31179154.000320002</v>
      </c>
      <c r="G75" s="2"/>
      <c r="U75" s="2"/>
      <c r="V75" s="2"/>
      <c r="Z75" s="2"/>
      <c r="AA75" s="2"/>
    </row>
    <row r="76" spans="3:27" ht="15.75" customHeight="1" x14ac:dyDescent="0.25">
      <c r="C76" s="50" t="s">
        <v>31</v>
      </c>
      <c r="D76" s="88"/>
      <c r="E76" s="84">
        <f>SUMPRODUCT(D48:F48,E59:G59)</f>
        <v>1931680.4701786749</v>
      </c>
      <c r="G76" s="195"/>
      <c r="U76" s="7"/>
      <c r="V76" s="2"/>
      <c r="Z76" s="2"/>
      <c r="AA76" s="2"/>
    </row>
    <row r="77" spans="3:27" ht="15.75" customHeight="1" x14ac:dyDescent="0.25">
      <c r="C77" s="92" t="s">
        <v>32</v>
      </c>
      <c r="D77" s="93"/>
      <c r="E77" s="96">
        <f>E73+E75</f>
        <v>36801049.570002623</v>
      </c>
      <c r="G77" s="2"/>
      <c r="J77" s="2"/>
      <c r="M77" s="2"/>
      <c r="N77" s="9"/>
      <c r="U77" s="7"/>
      <c r="V77" s="2"/>
      <c r="W77" s="2"/>
      <c r="X77" s="2"/>
      <c r="Y77" s="2"/>
      <c r="Z77" s="2"/>
      <c r="AA77" s="2"/>
    </row>
    <row r="78" spans="3:27" ht="15.75" customHeight="1" thickBot="1" x14ac:dyDescent="0.3">
      <c r="C78" s="94" t="s">
        <v>33</v>
      </c>
      <c r="D78" s="95"/>
      <c r="E78" s="97">
        <f>E74+E76</f>
        <v>2616371.486976054</v>
      </c>
      <c r="F78" s="12"/>
      <c r="G78" s="2"/>
      <c r="J78" s="2"/>
      <c r="M78" s="21"/>
      <c r="N78" s="2"/>
      <c r="U78" s="8"/>
      <c r="V78" s="2"/>
      <c r="W78" s="2"/>
      <c r="X78" s="9"/>
      <c r="Y78" s="2"/>
      <c r="Z78" s="2"/>
      <c r="AA78" s="2"/>
    </row>
    <row r="79" spans="3:27" ht="15.75" customHeight="1" thickBot="1" x14ac:dyDescent="0.3">
      <c r="E79" s="12"/>
      <c r="G79" s="16"/>
      <c r="J79" s="2"/>
      <c r="M79" s="195"/>
      <c r="N79" s="2"/>
      <c r="U79" s="8"/>
      <c r="V79" s="2"/>
      <c r="W79" s="2"/>
      <c r="X79" s="2"/>
      <c r="Y79" s="2"/>
      <c r="Z79" s="2"/>
      <c r="AA79" s="2"/>
    </row>
    <row r="80" spans="3:27" ht="15.75" customHeight="1" x14ac:dyDescent="0.25">
      <c r="C80" s="86" t="s">
        <v>34</v>
      </c>
      <c r="D80" s="87"/>
      <c r="E80" s="85">
        <f>SUM(M44:M47)</f>
        <v>8228431162.1894503</v>
      </c>
      <c r="G80" s="2"/>
      <c r="J80" s="2"/>
      <c r="U80" s="2"/>
      <c r="V80" s="2"/>
      <c r="W80" s="2"/>
      <c r="X80" s="2"/>
      <c r="Y80" s="2"/>
      <c r="Z80" s="2"/>
      <c r="AA80" s="2"/>
    </row>
    <row r="81" spans="3:27" ht="15.75" customHeight="1" x14ac:dyDescent="0.25">
      <c r="C81" s="50" t="s">
        <v>35</v>
      </c>
      <c r="D81" s="88"/>
      <c r="E81" s="84">
        <f>G49</f>
        <v>9915655346.5315075</v>
      </c>
      <c r="G81" s="2"/>
      <c r="J81" s="2"/>
      <c r="U81" s="2"/>
      <c r="V81" s="2"/>
      <c r="W81" s="2"/>
      <c r="X81" s="2"/>
      <c r="Y81" s="2"/>
      <c r="Z81" s="2"/>
      <c r="AA81" s="2"/>
    </row>
    <row r="82" spans="3:27" ht="15.75" customHeight="1" x14ac:dyDescent="0.25">
      <c r="C82" s="92" t="s">
        <v>36</v>
      </c>
      <c r="D82" s="93"/>
      <c r="E82" s="96">
        <f>SUM(E80:E81)</f>
        <v>18144086508.720959</v>
      </c>
      <c r="J82" s="2"/>
      <c r="U82" s="2"/>
      <c r="V82" s="2"/>
      <c r="W82" s="2"/>
      <c r="X82" s="2"/>
      <c r="Y82" s="2"/>
      <c r="Z82" s="2"/>
      <c r="AA82" s="2"/>
    </row>
    <row r="83" spans="3:27" ht="15.75" customHeight="1" x14ac:dyDescent="0.25">
      <c r="C83" s="50" t="s">
        <v>38</v>
      </c>
      <c r="D83" s="88"/>
      <c r="E83" s="83">
        <f>SUM(N44:N47)</f>
        <v>439868615.61155415</v>
      </c>
      <c r="J83" s="2"/>
      <c r="U83" s="2"/>
      <c r="V83" s="2"/>
      <c r="W83" s="2"/>
      <c r="X83" s="2"/>
      <c r="Y83" s="2"/>
      <c r="Z83" s="2"/>
      <c r="AA83" s="2"/>
    </row>
    <row r="84" spans="3:27" ht="15.75" customHeight="1" x14ac:dyDescent="0.25">
      <c r="C84" s="50" t="s">
        <v>40</v>
      </c>
      <c r="D84" s="88"/>
      <c r="E84" s="84">
        <f>SUM(D49:F49)</f>
        <v>413279192.80764592</v>
      </c>
    </row>
    <row r="85" spans="3:27" ht="15.75" customHeight="1" thickBot="1" x14ac:dyDescent="0.3">
      <c r="C85" s="94" t="s">
        <v>42</v>
      </c>
      <c r="D85" s="95"/>
      <c r="E85" s="97">
        <f>SUM(E83:E84)</f>
        <v>853147808.41920006</v>
      </c>
    </row>
    <row r="86" spans="3:27" ht="15.75" customHeight="1" x14ac:dyDescent="0.25">
      <c r="I86" s="15"/>
    </row>
    <row r="87" spans="3:27" ht="15.75" customHeight="1" x14ac:dyDescent="0.25"/>
    <row r="88" spans="3:27" ht="15.75" customHeight="1" x14ac:dyDescent="0.25"/>
    <row r="89" spans="3:27" ht="15.75" customHeight="1" x14ac:dyDescent="0.25">
      <c r="F89" s="12"/>
    </row>
    <row r="90" spans="3:27" ht="15.75" customHeight="1" x14ac:dyDescent="0.25"/>
    <row r="91" spans="3:27" ht="15.75" customHeight="1" x14ac:dyDescent="0.25"/>
    <row r="92" spans="3:27" ht="15.75" customHeight="1" x14ac:dyDescent="0.25"/>
    <row r="93" spans="3:27" ht="15.75" customHeight="1" x14ac:dyDescent="0.25"/>
    <row r="94" spans="3:27" ht="15.75" customHeight="1" x14ac:dyDescent="0.25"/>
    <row r="95" spans="3:27" ht="15.75" customHeight="1" x14ac:dyDescent="0.25"/>
    <row r="96" spans="3:27" ht="15.75" customHeight="1" x14ac:dyDescent="0.25"/>
    <row r="97" ht="15.75" customHeight="1" x14ac:dyDescent="0.25"/>
  </sheetData>
  <sheetProtection autoFilter="0"/>
  <mergeCells count="12">
    <mergeCell ref="U49:X49"/>
    <mergeCell ref="C58:D59"/>
    <mergeCell ref="C6:D6"/>
    <mergeCell ref="C13:D13"/>
    <mergeCell ref="C22:F22"/>
    <mergeCell ref="C23:D23"/>
    <mergeCell ref="E23:F23"/>
    <mergeCell ref="M32:O32"/>
    <mergeCell ref="M42:M43"/>
    <mergeCell ref="N42:N43"/>
    <mergeCell ref="O42:O43"/>
    <mergeCell ref="P42:P43"/>
  </mergeCells>
  <printOptions horizontalCentered="1"/>
  <pageMargins left="0.70866141732283472" right="0.39370078740157483" top="1.3779527559055118" bottom="0.59055118110236227" header="0.59055118110236227" footer="0.27559055118110237"/>
  <pageSetup paperSize="8" scale="70" orientation="landscape" r:id="rId1"/>
  <headerFooter scaleWithDoc="0">
    <oddHeader>&amp;L&amp;"Century Gothic,Navadno"&amp;7&amp;G&amp;R&amp;"Century Gothic,Navadno"&amp;7Cost allocation comparison index (CAA)</oddHeader>
    <oddFooter>&amp;R&amp;"Century Gothic,Navadno"&amp;6&amp;A - &amp;P / &amp;N</oddFooter>
  </headerFooter>
  <rowBreaks count="2" manualBreakCount="2">
    <brk id="56" min="1" max="15" man="1"/>
    <brk id="85" max="16" man="1"/>
  </rowBreaks>
  <ignoredErrors>
    <ignoredError sqref="O34:O37" formulaRange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7 3 0 8 8 f a - 0 e f a - 4 b f 3 - b a f 7 - 0 f 0 c b 8 a 0 3 3 4 6 "   x m l n s = " h t t p : / / s c h e m a s . m i c r o s o f t . c o m / D a t a M a s h u p " > A A A A A B c D A A B Q S w M E F A A C A A g A m G t 8 T n E a g p 6 n A A A A + A A A A B I A H A B D b 2 5 m a W c v U G F j a 2 F n Z S 5 4 b W w g o h g A K K A U A A A A A A A A A A A A A A A A A A A A A A A A A A A A h Y + 9 D o I w G E V f h X S n f y p R 8 1 E G J x N J T E i M a w M V G q E Y W i z v 5 u A j + Q q S K O r m e E / O c O 7 j d o d k a O r g q j q r W x M j h i k K l M n b Q p s y R r 0 7 h U u U C N j L / C x L F Y y y s e v B F j G q n L u s C f H e Y z / D b V c S T i k j x 3 S X 5 Z V q J P r I + r 8 c a m O d N L l C A g 6 v G M F x x P C C r T i e R w z I h C H V 5 q v w s R h T I D 8 Q N n 3 t + k 4 J W 4 f Z F s g 0 g b x f i C d Q S w M E F A A C A A g A m G t 8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h r f E 4 o i k e 4 D g A A A B E A A A A T A B w A R m 9 y b X V s Y X M v U 2 V j d G l v b j E u b S C i G A A o o B Q A A A A A A A A A A A A A A A A A A A A A A A A A A A A r T k 0 u y c z P U w i G 0 I b W A F B L A Q I t A B Q A A g A I A J h r f E 5 x G o K e p w A A A P g A A A A S A A A A A A A A A A A A A A A A A A A A A A B D b 2 5 m a W c v U G F j a 2 F n Z S 5 4 b W x Q S w E C L Q A U A A I A C A C Y a 3 x O D 8 r p q 6 Q A A A D p A A A A E w A A A A A A A A A A A A A A A A D z A A A A W 0 N v b n R l b n R f V H l w Z X N d L n h t b F B L A Q I t A B Q A A g A I A J h r f E 4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q h j B 7 n M / 6 T 6 M O S u b 7 U a y C A A A A A A I A A A A A A A N m A A D A A A A A E A A A A P E 1 V O x q H / e m B / t 8 X o 4 S 9 D k A A A A A B I A A A K A A A A A Q A A A A z j x h a 6 7 Q T A M 8 8 e 3 J C C H e k l A A A A A F w C A 0 5 Y T 1 o K T L W Z G k w V 3 f r l c f 8 F c 6 k d I W m g M U U N u Q 7 3 L 5 Y i / j / R r f R + Q D X q m B 3 + B d 2 M 3 Z t 6 Q l R q C I a j M 9 1 F S 2 v 0 E B C + M u g W F W C P 5 P a + 6 H H R Q A A A A H 5 u P 5 A J 8 g V m q s e 6 Z V s L 6 7 V 2 t b C Q = = < / D a t a M a s h u p > 
</file>

<file path=customXml/itemProps1.xml><?xml version="1.0" encoding="utf-8"?>
<ds:datastoreItem xmlns:ds="http://schemas.openxmlformats.org/officeDocument/2006/customXml" ds:itemID="{39764546-630E-45E5-87F4-31080FC3CC8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5</vt:i4>
      </vt:variant>
    </vt:vector>
  </HeadingPairs>
  <TitlesOfParts>
    <vt:vector size="10" baseType="lpstr">
      <vt:lpstr>Content</vt:lpstr>
      <vt:lpstr>CAA_Matrix_REF-I</vt:lpstr>
      <vt:lpstr>CAA_Matrix_REF-II</vt:lpstr>
      <vt:lpstr>CAA_CWD_REF-I</vt:lpstr>
      <vt:lpstr>CAA_CWD_REF-II</vt:lpstr>
      <vt:lpstr>'CAA_CWD_REF-I'!Področje_tiskanja</vt:lpstr>
      <vt:lpstr>'CAA_CWD_REF-II'!Področje_tiskanja</vt:lpstr>
      <vt:lpstr>'CAA_Matrix_REF-I'!Področje_tiskanja</vt:lpstr>
      <vt:lpstr>'CAA_Matrix_REF-II'!Področje_tiskanja</vt:lpstr>
      <vt:lpstr>Content!Področje_tiskanja</vt:lpstr>
    </vt:vector>
  </TitlesOfParts>
  <Manager>mag. Mojca ŠPANRING</Manager>
  <Company>Energy Agency of Republic Slovenia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Comparative Cost Allocation (CAA) Indicators</dc:title>
  <dc:subject>Motivated decision_AE_TAR_NC-EN_20220224</dc:subject>
  <dc:creator>mag. Mojca ŠPANRING;Aleksander TRUPEJ, udis.</dc:creator>
  <cp:keywords>Energy Agency, Transmission system; Natural gas; Methodologies; Comparative Indicators CAA; CAA-CWD</cp:keywords>
  <dc:description>Comparative Cost Allocation (CAA) Indicators</dc:description>
  <cp:lastModifiedBy>Aleksander TRUPEJ, udis.</cp:lastModifiedBy>
  <cp:lastPrinted>2022-04-07T07:00:21Z</cp:lastPrinted>
  <dcterms:created xsi:type="dcterms:W3CDTF">2019-01-29T13:48:31Z</dcterms:created>
  <dcterms:modified xsi:type="dcterms:W3CDTF">2022-04-07T07:01:20Z</dcterms:modified>
  <cp:category>Transmision Gas Network</cp:category>
</cp:coreProperties>
</file>